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LANNING ADMIN\PLANNING BOARD\PLANNING BOARD CASES\PLANNING BOARD CASES 2022\22-07 55 Hawthorne Street\"/>
    </mc:Choice>
  </mc:AlternateContent>
  <xr:revisionPtr revIDLastSave="0" documentId="8_{AF6D502B-9651-48B0-AB63-F60749D1F2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LA All Dwellings" sheetId="2" r:id="rId1"/>
    <sheet name="TLA FAR All Dwellings" sheetId="4" r:id="rId2"/>
    <sheet name="Abutters Expor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5" i="2" l="1"/>
  <c r="AM65" i="2" s="1"/>
  <c r="AL62" i="2"/>
  <c r="AM62" i="2" s="1"/>
  <c r="AL63" i="2"/>
  <c r="AM63" i="2" s="1"/>
  <c r="AL64" i="2"/>
  <c r="AM64" i="2" s="1"/>
  <c r="E42" i="4"/>
  <c r="C62" i="1"/>
  <c r="E62" i="1" s="1"/>
  <c r="AL11" i="2"/>
  <c r="AM11" i="2" s="1"/>
  <c r="AL12" i="2"/>
  <c r="AM12" i="2" s="1"/>
  <c r="AL13" i="2"/>
  <c r="AM13" i="2" s="1"/>
  <c r="AL14" i="2"/>
  <c r="AM14" i="2" s="1"/>
  <c r="AL15" i="2"/>
  <c r="AM15" i="2" s="1"/>
  <c r="AL16" i="2"/>
  <c r="AM16" i="2" s="1"/>
  <c r="AL17" i="2"/>
  <c r="AM17" i="2" s="1"/>
  <c r="AL18" i="2"/>
  <c r="AM18" i="2" s="1"/>
  <c r="AL19" i="2"/>
  <c r="AM19" i="2" s="1"/>
  <c r="AL20" i="2"/>
  <c r="AM20" i="2" s="1"/>
  <c r="AL21" i="2"/>
  <c r="AM21" i="2" s="1"/>
  <c r="AL22" i="2"/>
  <c r="AM22" i="2" s="1"/>
  <c r="AL23" i="2"/>
  <c r="AM23" i="2" s="1"/>
  <c r="AL24" i="2"/>
  <c r="AM24" i="2" s="1"/>
  <c r="AL25" i="2"/>
  <c r="AM25" i="2" s="1"/>
  <c r="AL26" i="2"/>
  <c r="AM26" i="2" s="1"/>
  <c r="AL27" i="2"/>
  <c r="AM27" i="2" s="1"/>
  <c r="AL28" i="2"/>
  <c r="AM28" i="2" s="1"/>
  <c r="AL29" i="2"/>
  <c r="AM29" i="2" s="1"/>
  <c r="AL30" i="2"/>
  <c r="AM30" i="2" s="1"/>
  <c r="AL31" i="2"/>
  <c r="AM31" i="2" s="1"/>
  <c r="AL32" i="2"/>
  <c r="AM32" i="2" s="1"/>
  <c r="AL33" i="2"/>
  <c r="AM33" i="2" s="1"/>
  <c r="AL34" i="2"/>
  <c r="AM34" i="2" s="1"/>
  <c r="AL35" i="2"/>
  <c r="AM35" i="2" s="1"/>
  <c r="AL36" i="2"/>
  <c r="AL37" i="2"/>
  <c r="AM37" i="2" s="1"/>
  <c r="AL38" i="2"/>
  <c r="AM38" i="2" s="1"/>
  <c r="AL39" i="2"/>
  <c r="AM39" i="2" s="1"/>
  <c r="AL40" i="2"/>
  <c r="AM40" i="2" s="1"/>
  <c r="AL41" i="2"/>
  <c r="AM41" i="2" s="1"/>
  <c r="AL42" i="2"/>
  <c r="AM42" i="2" s="1"/>
  <c r="AL43" i="2"/>
  <c r="AM43" i="2" s="1"/>
  <c r="AL44" i="2"/>
  <c r="AM44" i="2" s="1"/>
  <c r="AL45" i="2"/>
  <c r="AM45" i="2" s="1"/>
  <c r="AL46" i="2"/>
  <c r="AM46" i="2" s="1"/>
  <c r="AL47" i="2"/>
  <c r="AM47" i="2" s="1"/>
  <c r="AL48" i="2"/>
  <c r="AM48" i="2" s="1"/>
  <c r="AL49" i="2"/>
  <c r="AM49" i="2" s="1"/>
  <c r="AL50" i="2"/>
  <c r="AM50" i="2" s="1"/>
  <c r="AL51" i="2"/>
  <c r="AM51" i="2" s="1"/>
  <c r="AL52" i="2"/>
  <c r="AM52" i="2" s="1"/>
  <c r="AL53" i="2"/>
  <c r="AM53" i="2" s="1"/>
  <c r="AL54" i="2"/>
  <c r="AM54" i="2" s="1"/>
  <c r="AL55" i="2"/>
  <c r="AM55" i="2" s="1"/>
  <c r="AL56" i="2"/>
  <c r="AM56" i="2" s="1"/>
  <c r="AL57" i="2"/>
  <c r="AM57" i="2" s="1"/>
  <c r="AL58" i="2"/>
  <c r="AM58" i="2" s="1"/>
  <c r="AL59" i="2"/>
  <c r="AM59" i="2" s="1"/>
  <c r="AL60" i="2"/>
  <c r="AM60" i="2" s="1"/>
  <c r="AL61" i="2"/>
  <c r="AM61" i="2" s="1"/>
  <c r="AL10" i="2"/>
  <c r="AM10" i="2" s="1"/>
  <c r="AM36" i="2"/>
  <c r="E18" i="4" l="1"/>
  <c r="C34" i="4"/>
  <c r="E34" i="4" s="1"/>
  <c r="C51" i="4"/>
  <c r="E51" i="4" s="1"/>
  <c r="E31" i="4"/>
  <c r="E20" i="4"/>
  <c r="E55" i="4"/>
  <c r="E16" i="4"/>
  <c r="E66" i="4"/>
  <c r="E29" i="4"/>
  <c r="E4" i="4"/>
  <c r="C36" i="4"/>
  <c r="E36" i="4" s="1"/>
  <c r="E24" i="4"/>
  <c r="E21" i="4"/>
  <c r="E22" i="4"/>
  <c r="E54" i="4"/>
  <c r="C23" i="4"/>
  <c r="E23" i="4" s="1"/>
  <c r="C33" i="4"/>
  <c r="E33" i="4" s="1"/>
  <c r="E58" i="4"/>
  <c r="E3" i="4"/>
  <c r="E40" i="4"/>
  <c r="E53" i="4"/>
  <c r="E2" i="4"/>
  <c r="E5" i="4"/>
  <c r="E39" i="4"/>
  <c r="C41" i="4"/>
  <c r="E41" i="4" s="1"/>
  <c r="C56" i="4"/>
  <c r="E56" i="4" s="1"/>
  <c r="E63" i="4"/>
  <c r="E32" i="4"/>
  <c r="E45" i="4"/>
  <c r="E28" i="4"/>
  <c r="C65" i="4"/>
  <c r="C61" i="4"/>
  <c r="E61" i="4" s="1"/>
  <c r="E43" i="4"/>
  <c r="E19" i="4"/>
  <c r="C73" i="4"/>
  <c r="E62" i="4"/>
  <c r="E26" i="4"/>
  <c r="E67" i="4"/>
  <c r="C30" i="4"/>
  <c r="E30" i="4" s="1"/>
  <c r="E13" i="4"/>
  <c r="E6" i="4"/>
  <c r="E37" i="4"/>
  <c r="E25" i="4"/>
  <c r="C70" i="4"/>
  <c r="E70" i="4" s="1"/>
  <c r="E46" i="4"/>
  <c r="D15" i="4"/>
  <c r="E15" i="4" s="1"/>
  <c r="E68" i="4"/>
  <c r="E7" i="4"/>
  <c r="E44" i="4"/>
  <c r="E8" i="4"/>
  <c r="E10" i="4"/>
  <c r="C27" i="4"/>
  <c r="E27" i="4" s="1"/>
  <c r="C12" i="4"/>
  <c r="E12" i="4" s="1"/>
  <c r="E11" i="4"/>
  <c r="E49" i="4"/>
  <c r="E57" i="4"/>
  <c r="E72" i="4"/>
  <c r="E60" i="4"/>
  <c r="C50" i="4"/>
  <c r="E50" i="4" s="1"/>
  <c r="E38" i="4"/>
  <c r="C47" i="4"/>
  <c r="E47" i="4" s="1"/>
  <c r="E64" i="4"/>
  <c r="E71" i="4"/>
  <c r="E9" i="4"/>
  <c r="E69" i="4"/>
  <c r="D14" i="4"/>
  <c r="E14" i="4" s="1"/>
  <c r="C48" i="4"/>
  <c r="E48" i="4" s="1"/>
  <c r="E52" i="4"/>
  <c r="E59" i="4"/>
  <c r="E17" i="4"/>
  <c r="E35" i="4"/>
  <c r="E22" i="2"/>
  <c r="C52" i="2"/>
  <c r="E52" i="2" s="1"/>
  <c r="C60" i="2"/>
  <c r="E60" i="2" s="1"/>
  <c r="E53" i="2"/>
  <c r="E59" i="2"/>
  <c r="E33" i="2"/>
  <c r="E11" i="2"/>
  <c r="E63" i="2"/>
  <c r="E16" i="2"/>
  <c r="E5" i="2"/>
  <c r="C29" i="2"/>
  <c r="E39" i="2"/>
  <c r="E27" i="2"/>
  <c r="E10" i="2"/>
  <c r="E32" i="2"/>
  <c r="C65" i="2"/>
  <c r="E65" i="2" s="1"/>
  <c r="C51" i="2"/>
  <c r="E51" i="2" s="1"/>
  <c r="E43" i="2"/>
  <c r="E6" i="2"/>
  <c r="E36" i="2"/>
  <c r="E31" i="2"/>
  <c r="E8" i="2"/>
  <c r="E3" i="2"/>
  <c r="E34" i="2"/>
  <c r="C57" i="2"/>
  <c r="E57" i="2" s="1"/>
  <c r="C37" i="2"/>
  <c r="E37" i="2" s="1"/>
  <c r="E46" i="2"/>
  <c r="E17" i="2"/>
  <c r="E28" i="2"/>
  <c r="E13" i="2"/>
  <c r="C64" i="2"/>
  <c r="E64" i="2" s="1"/>
  <c r="C44" i="2"/>
  <c r="E44" i="2" s="1"/>
  <c r="E35" i="2"/>
  <c r="E14" i="2"/>
  <c r="C72" i="2"/>
  <c r="E72" i="2" s="1"/>
  <c r="E45" i="2"/>
  <c r="E15" i="2"/>
  <c r="E61" i="2"/>
  <c r="E56" i="2"/>
  <c r="E49" i="2"/>
  <c r="E4" i="2"/>
  <c r="E20" i="2"/>
  <c r="E55" i="2"/>
  <c r="C70" i="2"/>
  <c r="E70" i="2" s="1"/>
  <c r="E30" i="2"/>
  <c r="D42" i="2"/>
  <c r="E42" i="2" s="1"/>
  <c r="E68" i="2"/>
  <c r="E2" i="2"/>
  <c r="E19" i="2"/>
  <c r="E7" i="2"/>
  <c r="E23" i="2"/>
  <c r="C47" i="2"/>
  <c r="E47" i="2" s="1"/>
  <c r="C38" i="2"/>
  <c r="E38" i="2" s="1"/>
  <c r="E18" i="2"/>
  <c r="E24" i="2"/>
  <c r="E40" i="2"/>
  <c r="E71" i="2"/>
  <c r="E50" i="2"/>
  <c r="C41" i="2"/>
  <c r="E41" i="2" s="1"/>
  <c r="E21" i="2"/>
  <c r="C66" i="2"/>
  <c r="E66" i="2" s="1"/>
  <c r="E48" i="2"/>
  <c r="E69" i="2"/>
  <c r="E9" i="2"/>
  <c r="E67" i="2"/>
  <c r="D62" i="2"/>
  <c r="E62" i="2" s="1"/>
  <c r="C58" i="2"/>
  <c r="E58" i="2" s="1"/>
  <c r="E26" i="2"/>
  <c r="E54" i="2"/>
  <c r="E12" i="2"/>
  <c r="E25" i="2"/>
  <c r="C63" i="1"/>
  <c r="E63" i="1" s="1"/>
  <c r="C57" i="1"/>
  <c r="E57" i="1" s="1"/>
  <c r="C29" i="1"/>
  <c r="E29" i="1" s="1"/>
  <c r="C14" i="1"/>
  <c r="E14" i="1" s="1"/>
  <c r="C6" i="1"/>
  <c r="E6" i="1" s="1"/>
  <c r="D7" i="1"/>
  <c r="E7" i="1" s="1"/>
  <c r="C72" i="1"/>
  <c r="E72" i="1" s="1"/>
  <c r="E2" i="1"/>
  <c r="E4" i="1"/>
  <c r="E5" i="1"/>
  <c r="E3" i="1"/>
  <c r="C42" i="1"/>
  <c r="E42" i="1" s="1"/>
  <c r="C48" i="1"/>
  <c r="E48" i="1" s="1"/>
  <c r="C56" i="1"/>
  <c r="E56" i="1" s="1"/>
  <c r="C21" i="1"/>
  <c r="E21" i="1" s="1"/>
  <c r="C41" i="1"/>
  <c r="E41" i="1" s="1"/>
  <c r="D27" i="1"/>
  <c r="E27" i="1" s="1"/>
  <c r="C47" i="1"/>
  <c r="E47" i="1" s="1"/>
  <c r="C38" i="1"/>
  <c r="E38" i="1" s="1"/>
  <c r="C20" i="1"/>
  <c r="E20" i="1" s="1"/>
  <c r="C12" i="1"/>
  <c r="E12" i="1" s="1"/>
  <c r="C34" i="1"/>
  <c r="E34" i="1" s="1"/>
  <c r="C71" i="1"/>
  <c r="E71" i="1" s="1"/>
  <c r="E8" i="1"/>
  <c r="E9" i="1"/>
  <c r="E10" i="1"/>
  <c r="E11" i="1"/>
  <c r="E13" i="1"/>
  <c r="E15" i="1"/>
  <c r="E16" i="1"/>
  <c r="E17" i="1"/>
  <c r="E18" i="1"/>
  <c r="E19" i="1"/>
  <c r="E22" i="1"/>
  <c r="E23" i="1"/>
  <c r="E24" i="1"/>
  <c r="E25" i="1"/>
  <c r="E26" i="1"/>
  <c r="E28" i="1"/>
  <c r="E30" i="1"/>
  <c r="E31" i="1"/>
  <c r="E32" i="1"/>
  <c r="E33" i="1"/>
  <c r="E35" i="1"/>
  <c r="E36" i="1"/>
  <c r="E37" i="1"/>
  <c r="E39" i="1"/>
  <c r="E40" i="1"/>
  <c r="E43" i="1"/>
  <c r="E44" i="1"/>
  <c r="E45" i="1"/>
  <c r="E46" i="1"/>
  <c r="E49" i="1"/>
  <c r="E50" i="1"/>
  <c r="E51" i="1"/>
  <c r="E52" i="1"/>
  <c r="E53" i="1"/>
  <c r="E54" i="1"/>
  <c r="E55" i="1"/>
  <c r="E58" i="1"/>
  <c r="E64" i="1"/>
  <c r="E65" i="1"/>
  <c r="E66" i="1"/>
  <c r="E67" i="1"/>
  <c r="E68" i="1"/>
  <c r="E69" i="1"/>
  <c r="E70" i="1"/>
  <c r="E73" i="1"/>
  <c r="E59" i="1"/>
  <c r="E61" i="1"/>
  <c r="E60" i="1"/>
  <c r="E29" i="2" l="1"/>
  <c r="C73" i="2"/>
  <c r="E65" i="4"/>
  <c r="E73" i="4"/>
</calcChain>
</file>

<file path=xl/sharedStrings.xml><?xml version="1.0" encoding="utf-8"?>
<sst xmlns="http://schemas.openxmlformats.org/spreadsheetml/2006/main" count="448" uniqueCount="87">
  <si>
    <t>Address</t>
  </si>
  <si>
    <t>TLA</t>
  </si>
  <si>
    <t>FAR</t>
  </si>
  <si>
    <t>Beds</t>
  </si>
  <si>
    <t xml:space="preserve">Stories </t>
  </si>
  <si>
    <t>Lot Size</t>
  </si>
  <si>
    <t>Use</t>
  </si>
  <si>
    <t>e</t>
  </si>
  <si>
    <t xml:space="preserve"> Use</t>
  </si>
  <si>
    <t xml:space="preserve">31-33 DAVIS RD </t>
  </si>
  <si>
    <t xml:space="preserve">10 CAMBRIDGE ST </t>
  </si>
  <si>
    <t xml:space="preserve">160 BEECH ST </t>
  </si>
  <si>
    <t xml:space="preserve">63-65 DAVIS RD </t>
  </si>
  <si>
    <t xml:space="preserve">97 WAVERLEY ST </t>
  </si>
  <si>
    <t xml:space="preserve">164 BEECH ST </t>
  </si>
  <si>
    <t xml:space="preserve">69 WAVERLEY ST </t>
  </si>
  <si>
    <t xml:space="preserve">152-154 BEECH ST </t>
  </si>
  <si>
    <t xml:space="preserve">64-66 DAVIS RD </t>
  </si>
  <si>
    <t xml:space="preserve">65-67 WAVERLEY ST </t>
  </si>
  <si>
    <t xml:space="preserve">168 BEECH ST </t>
  </si>
  <si>
    <t xml:space="preserve">172 BEECH ST </t>
  </si>
  <si>
    <t xml:space="preserve">14-16 DAVIS RD </t>
  </si>
  <si>
    <t xml:space="preserve">36 DAVIS RD </t>
  </si>
  <si>
    <t xml:space="preserve">51-53 HAWTHORNE ST </t>
  </si>
  <si>
    <t xml:space="preserve">4 CAMBRIDGE ST </t>
  </si>
  <si>
    <t xml:space="preserve">40 HAWTHORNE ST </t>
  </si>
  <si>
    <t xml:space="preserve">59-61 DAVIS RD </t>
  </si>
  <si>
    <t xml:space="preserve">68 DAVIS RD </t>
  </si>
  <si>
    <t xml:space="preserve">19-21 DAVIS RD </t>
  </si>
  <si>
    <t xml:space="preserve">45 DAVIS RD </t>
  </si>
  <si>
    <t xml:space="preserve">71 WAVERLEY ST </t>
  </si>
  <si>
    <t xml:space="preserve">18 IRVING ST </t>
  </si>
  <si>
    <t xml:space="preserve">17 DAVIS RD </t>
  </si>
  <si>
    <t xml:space="preserve">47 HAWTHORNE ST </t>
  </si>
  <si>
    <t xml:space="preserve">180-182 BEECH ST </t>
  </si>
  <si>
    <t xml:space="preserve">35-37 DAVIS RD </t>
  </si>
  <si>
    <t xml:space="preserve">26-28 DAVIS RD </t>
  </si>
  <si>
    <t xml:space="preserve">13 CAMBRIDGE ST </t>
  </si>
  <si>
    <t xml:space="preserve">79-81 HAWTHORNE ST </t>
  </si>
  <si>
    <t xml:space="preserve">9-11 CAMBRIDGE ST </t>
  </si>
  <si>
    <t xml:space="preserve">55-57 DAVIS RD </t>
  </si>
  <si>
    <t xml:space="preserve">43 DAVIS RD </t>
  </si>
  <si>
    <t xml:space="preserve">44-46 DAVIS RD </t>
  </si>
  <si>
    <t xml:space="preserve">148-150 BEECH ST </t>
  </si>
  <si>
    <t xml:space="preserve">51 DAVIS RD </t>
  </si>
  <si>
    <t xml:space="preserve">43 HAWTHORNE ST </t>
  </si>
  <si>
    <t xml:space="preserve">18-20 CAMBRIDGE ST </t>
  </si>
  <si>
    <t xml:space="preserve">27-29 DAVIS RD </t>
  </si>
  <si>
    <t xml:space="preserve">36 HAWTHORNE ST </t>
  </si>
  <si>
    <t xml:space="preserve">174 BEECH ST </t>
  </si>
  <si>
    <t xml:space="preserve">18-20 DAVIS RD </t>
  </si>
  <si>
    <t xml:space="preserve">63-65 HAWTHORNE ST </t>
  </si>
  <si>
    <t xml:space="preserve">91 WAVERLEY ST </t>
  </si>
  <si>
    <t xml:space="preserve">39 DAVIS RD </t>
  </si>
  <si>
    <t xml:space="preserve">13-15 DAVIS RD </t>
  </si>
  <si>
    <t xml:space="preserve">75 WAVERLEY ST </t>
  </si>
  <si>
    <t xml:space="preserve">60-62 DAVIS RD </t>
  </si>
  <si>
    <t xml:space="preserve">80-82 HAWTHORNE ST </t>
  </si>
  <si>
    <t xml:space="preserve">12-14 IRVING ST </t>
  </si>
  <si>
    <t xml:space="preserve">79-81 WAVERLEY ST </t>
  </si>
  <si>
    <t>55-57 HAWTHORNE ST EXISTING</t>
  </si>
  <si>
    <t>55-57 HAWTHORNE ST PROPOSED</t>
  </si>
  <si>
    <t>104</t>
  </si>
  <si>
    <t>59-61 HAWTHORNE ST</t>
  </si>
  <si>
    <t>101</t>
  </si>
  <si>
    <t>39-41 HAWTHORNE ST</t>
  </si>
  <si>
    <t>33-35 HAWTHORNE ST</t>
  </si>
  <si>
    <t xml:space="preserve">29 HAWTHORNE ST, </t>
  </si>
  <si>
    <t>111</t>
  </si>
  <si>
    <t>48-50 DAVIS RD</t>
  </si>
  <si>
    <t xml:space="preserve">30-34 DAVIS RD </t>
  </si>
  <si>
    <t>22 DAVIS RD</t>
  </si>
  <si>
    <t>52 HAWTHORNE ST</t>
  </si>
  <si>
    <t>11 IRVING ST/62 HAWTHORNE ST</t>
  </si>
  <si>
    <t xml:space="preserve">16 CAMBRIDGE ST </t>
  </si>
  <si>
    <t>56-58 HAWTHORNE ST</t>
  </si>
  <si>
    <t>105</t>
  </si>
  <si>
    <t>56-58 DAVIS RD</t>
  </si>
  <si>
    <t>83-85 HAWTHORNE ST</t>
  </si>
  <si>
    <t>20 IRVING ST</t>
  </si>
  <si>
    <t>146 BEECH ST</t>
  </si>
  <si>
    <t>109-111 WAVERLEY ST</t>
  </si>
  <si>
    <t>156-58 BEECH ST</t>
  </si>
  <si>
    <t>27-29 IRVING ST</t>
  </si>
  <si>
    <t xml:space="preserve">55-57 HAWTHORNE ST + GARAGE PROPOSED </t>
  </si>
  <si>
    <t>39-41 HAWTHORNE ST + GARAGE</t>
  </si>
  <si>
    <t>55-57 HAWTHORNE ST + GARAGE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</si>
</sst>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</font>
    <font>
      <sz val="8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49" fontId="0" fillId="0" borderId="0" applyNumberFormat="0" applyFill="0" applyProtection="0"/>
    <xf numFmtId="49" fontId="3" fillId="0" borderId="0" applyNumberFormat="0" applyFill="0" applyProtection="0"/>
    <xf numFmtId="0" fontId="5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3">
    <xf numFmtId="49" fontId="0" fillId="0" borderId="0" xfId="0" applyNumberFormat="1" applyFill="1" applyProtection="1"/>
    <xf numFmtId="49" fontId="1" fillId="0" borderId="0" xfId="0" applyNumberFormat="1" applyFont="1" applyFill="1" applyProtection="1"/>
    <xf numFmtId="49" fontId="3" fillId="0" borderId="0" xfId="0" applyNumberFormat="1" applyFont="1" applyFill="1" applyProtection="1"/>
    <xf numFmtId="2" fontId="0" fillId="0" borderId="0" xfId="0" applyNumberFormat="1" applyFill="1" applyProtection="1"/>
    <xf numFmtId="49" fontId="4" fillId="0" borderId="0" xfId="0" applyNumberFormat="1" applyFont="1" applyFill="1" applyProtection="1"/>
    <xf numFmtId="1" fontId="0" fillId="0" borderId="0" xfId="0" applyNumberFormat="1" applyFill="1" applyProtection="1"/>
    <xf numFmtId="1" fontId="1" fillId="0" borderId="0" xfId="0" applyNumberFormat="1" applyFont="1" applyFill="1" applyProtection="1"/>
    <xf numFmtId="3" fontId="0" fillId="0" borderId="0" xfId="0" applyNumberFormat="1" applyFill="1" applyProtection="1"/>
    <xf numFmtId="49" fontId="0" fillId="2" borderId="0" xfId="0" applyNumberFormat="1" applyFill="1" applyProtection="1"/>
    <xf numFmtId="164" fontId="0" fillId="0" borderId="0" xfId="3" applyNumberFormat="1" applyFont="1" applyFill="1" applyProtection="1"/>
    <xf numFmtId="43" fontId="0" fillId="0" borderId="0" xfId="3" applyNumberFormat="1" applyFont="1" applyFill="1" applyProtection="1"/>
    <xf numFmtId="164" fontId="0" fillId="2" borderId="0" xfId="3" applyNumberFormat="1" applyFont="1" applyFill="1" applyProtection="1"/>
    <xf numFmtId="43" fontId="0" fillId="2" borderId="0" xfId="3" applyNumberFormat="1" applyFont="1" applyFill="1" applyProtection="1"/>
    <xf numFmtId="0" fontId="0" fillId="0" borderId="0" xfId="0" applyNumberFormat="1" applyFill="1" applyProtection="1"/>
    <xf numFmtId="10" fontId="0" fillId="0" borderId="0" xfId="0" applyNumberFormat="1" applyFill="1" applyProtection="1"/>
    <xf numFmtId="9" fontId="0" fillId="0" borderId="0" xfId="4" applyFont="1" applyFill="1" applyProtection="1"/>
    <xf numFmtId="43" fontId="2" fillId="0" borderId="0" xfId="0" applyNumberFormat="1" applyFont="1" applyFill="1" applyProtection="1"/>
    <xf numFmtId="164" fontId="2" fillId="0" borderId="0" xfId="0" applyNumberFormat="1" applyFont="1" applyFill="1" applyProtection="1"/>
    <xf numFmtId="3" fontId="0" fillId="2" borderId="0" xfId="0" applyNumberFormat="1" applyFill="1" applyProtection="1"/>
    <xf numFmtId="43" fontId="2" fillId="2" borderId="0" xfId="3" applyNumberFormat="1" applyFont="1" applyFill="1" applyProtection="1"/>
    <xf numFmtId="0" fontId="9" fillId="2" borderId="0" xfId="0" applyNumberFormat="1" applyFont="1" applyFill="1" applyProtection="1"/>
    <xf numFmtId="9" fontId="9" fillId="2" borderId="0" xfId="4" applyFont="1" applyFill="1" applyProtection="1"/>
    <xf numFmtId="10" fontId="9" fillId="2" borderId="0" xfId="0" applyNumberFormat="1" applyFont="1" applyFill="1" applyProtection="1"/>
  </cellXfs>
  <cellStyles count="5">
    <cellStyle name="Comma" xfId="3" builtinId="3"/>
    <cellStyle name="Normal" xfId="0" builtinId="0"/>
    <cellStyle name="Normal 2" xfId="1" xr:uid="{00000000-0005-0000-0000-000001000000}"/>
    <cellStyle name="Normal 3" xfId="2" xr:uid="{00000000-0005-0000-0000-000002000000}"/>
    <cellStyle name="Percent" xfId="4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55</a:t>
            </a:r>
            <a:r>
              <a:rPr lang="en-US" baseline="0"/>
              <a:t> Hawthorne Road</a:t>
            </a:r>
            <a:r>
              <a:rPr lang="en-US"/>
              <a:t> Abutters TLA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91437804956931E-2"/>
          <c:y val="7.6292361189268007E-2"/>
          <c:w val="0.95760369566686543"/>
          <c:h val="0.7006580022467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'TLA All Dwellings'!$C$1</c:f>
              <c:strCache>
                <c:ptCount val="1"/>
                <c:pt idx="0">
                  <c:v>TLA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3509-4208-AB2F-0D6A64F881F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3509-4208-AB2F-0D6A64F881F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3509-4208-AB2F-0D6A64F881F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3509-4208-AB2F-0D6A64F881F5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3509-4208-AB2F-0D6A64F881F5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3509-4208-AB2F-0D6A64F881F5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3509-4208-AB2F-0D6A64F881F5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3509-4208-AB2F-0D6A64F881F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C3C-DB45-9510-FCBC06DCF54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C3C-DB45-9510-FCBC06DCF549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C69E-4F9A-85C3-2869C55571BA}"/>
              </c:ext>
            </c:extLst>
          </c:dPt>
          <c:dPt>
            <c:idx val="34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3509-4208-AB2F-0D6A64F881F5}"/>
              </c:ext>
            </c:extLst>
          </c:dPt>
          <c:dPt>
            <c:idx val="37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C-15DE-9147-B709-A1DC8D1F760B}"/>
              </c:ext>
            </c:extLst>
          </c:dPt>
          <c:dPt>
            <c:idx val="38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B-15DE-9147-B709-A1DC8D1F760B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B22-AF45-AF05-B71CA74D4D94}"/>
              </c:ext>
            </c:extLst>
          </c:dPt>
          <c:dPt>
            <c:idx val="43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CC3C-DB45-9510-FCBC06DCF549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3C-DB45-9510-FCBC06DCF549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C3C-DB45-9510-FCBC06DCF549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C3C-DB45-9510-FCBC06DCF549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C3C-DB45-9510-FCBC06DCF549}"/>
              </c:ext>
            </c:extLst>
          </c:dPt>
          <c:dPt>
            <c:idx val="54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D-15DE-9147-B709-A1DC8D1F760B}"/>
              </c:ext>
            </c:extLst>
          </c:dPt>
          <c:dPt>
            <c:idx val="55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9C44-475C-9192-FCC508434EDF}"/>
              </c:ext>
            </c:extLst>
          </c:dPt>
          <c:dPt>
            <c:idx val="56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A-CC9C-964F-BD99-F29BC212A131}"/>
              </c:ext>
            </c:extLst>
          </c:dPt>
          <c:dPt>
            <c:idx val="57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3509-4208-AB2F-0D6A64F881F5}"/>
              </c:ext>
            </c:extLst>
          </c:dPt>
          <c:dPt>
            <c:idx val="59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4-5C0C-46AD-837C-CE2CA9867685}"/>
              </c:ext>
            </c:extLst>
          </c:dPt>
          <c:dPt>
            <c:idx val="60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6-6AAA-452E-8DFF-1F63656EE925}"/>
              </c:ext>
            </c:extLst>
          </c:dPt>
          <c:dPt>
            <c:idx val="65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3509-4208-AB2F-0D6A64F881F5}"/>
              </c:ext>
            </c:extLst>
          </c:dPt>
          <c:dPt>
            <c:idx val="66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3509-4208-AB2F-0D6A64F881F5}"/>
              </c:ext>
            </c:extLst>
          </c:dPt>
          <c:dPt>
            <c:idx val="67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3509-4208-AB2F-0D6A64F881F5}"/>
              </c:ext>
            </c:extLst>
          </c:dPt>
          <c:dPt>
            <c:idx val="68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3509-4208-AB2F-0D6A64F881F5}"/>
              </c:ext>
            </c:extLst>
          </c:dPt>
          <c:dPt>
            <c:idx val="69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D-3509-4208-AB2F-0D6A64F881F5}"/>
              </c:ext>
            </c:extLst>
          </c:dPt>
          <c:dPt>
            <c:idx val="70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3509-4208-AB2F-0D6A64F881F5}"/>
              </c:ext>
            </c:extLst>
          </c:dPt>
          <c:dPt>
            <c:idx val="71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7-6AAA-452E-8DFF-1F63656EE925}"/>
              </c:ext>
            </c:extLst>
          </c:dPt>
          <c:dLbls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69E-4F9A-85C3-2869C55571BA}"/>
                </c:ext>
              </c:extLst>
            </c:dLbl>
            <c:dLbl>
              <c:idx val="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5DE-9147-B709-A1DC8D1F760B}"/>
                </c:ext>
              </c:extLst>
            </c:dLbl>
            <c:dLbl>
              <c:idx val="5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5DE-9147-B709-A1DC8D1F76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All Dwellings'!$A$2:$A$72</c:f>
              <c:strCache>
                <c:ptCount val="71"/>
                <c:pt idx="0">
                  <c:v>68 DAVIS RD </c:v>
                </c:pt>
                <c:pt idx="1">
                  <c:v>51 DAVIS RD </c:v>
                </c:pt>
                <c:pt idx="2">
                  <c:v>17 DAVIS RD </c:v>
                </c:pt>
                <c:pt idx="3">
                  <c:v>91 WAVERLEY ST </c:v>
                </c:pt>
                <c:pt idx="4">
                  <c:v>36 HAWTHORNE ST </c:v>
                </c:pt>
                <c:pt idx="5">
                  <c:v>40 HAWTHORNE ST </c:v>
                </c:pt>
                <c:pt idx="6">
                  <c:v>43 HAWTHORNE ST </c:v>
                </c:pt>
                <c:pt idx="7">
                  <c:v>69 WAVERLEY ST </c:v>
                </c:pt>
                <c:pt idx="8">
                  <c:v>63-65 HAWTHORNE ST </c:v>
                </c:pt>
                <c:pt idx="9">
                  <c:v>75 WAVERLEY ST </c:v>
                </c:pt>
                <c:pt idx="10">
                  <c:v>10 CAMBRIDGE ST </c:v>
                </c:pt>
                <c:pt idx="11">
                  <c:v>9-11 CAMBRIDGE ST </c:v>
                </c:pt>
                <c:pt idx="12">
                  <c:v>13 CAMBRIDGE ST </c:v>
                </c:pt>
                <c:pt idx="13">
                  <c:v>35-37 DAVIS RD </c:v>
                </c:pt>
                <c:pt idx="14">
                  <c:v>39 DAVIS RD </c:v>
                </c:pt>
                <c:pt idx="15">
                  <c:v>43 DAVIS RD </c:v>
                </c:pt>
                <c:pt idx="16">
                  <c:v>51-53 HAWTHORNE ST </c:v>
                </c:pt>
                <c:pt idx="17">
                  <c:v>59-61 DAVIS RD </c:v>
                </c:pt>
                <c:pt idx="18">
                  <c:v>18 IRVING ST </c:v>
                </c:pt>
                <c:pt idx="19">
                  <c:v>65-67 WAVERLEY ST </c:v>
                </c:pt>
                <c:pt idx="20">
                  <c:v>79-81 WAVERLEY ST </c:v>
                </c:pt>
                <c:pt idx="21">
                  <c:v>4 CAMBRIDGE ST </c:v>
                </c:pt>
                <c:pt idx="22">
                  <c:v>36 DAVIS RD </c:v>
                </c:pt>
                <c:pt idx="23">
                  <c:v>31-33 DAVIS RD </c:v>
                </c:pt>
                <c:pt idx="24">
                  <c:v>63-65 DAVIS RD </c:v>
                </c:pt>
                <c:pt idx="25">
                  <c:v>55-57 HAWTHORNE ST EXISTING</c:v>
                </c:pt>
                <c:pt idx="26">
                  <c:v>55-57 DAVIS RD </c:v>
                </c:pt>
                <c:pt idx="27">
                  <c:v>156-58 BEECH ST</c:v>
                </c:pt>
                <c:pt idx="28">
                  <c:v>45 DAVIS RD </c:v>
                </c:pt>
                <c:pt idx="29">
                  <c:v>18-20 CAMBRIDGE ST </c:v>
                </c:pt>
                <c:pt idx="30">
                  <c:v>18-20 DAVIS RD </c:v>
                </c:pt>
                <c:pt idx="31">
                  <c:v>60-62 DAVIS RD </c:v>
                </c:pt>
                <c:pt idx="32">
                  <c:v>148-150 BEECH ST </c:v>
                </c:pt>
                <c:pt idx="33">
                  <c:v>79-81 HAWTHORNE ST </c:v>
                </c:pt>
                <c:pt idx="34">
                  <c:v>27-29 DAVIS RD </c:v>
                </c:pt>
                <c:pt idx="35">
                  <c:v>48-50 DAVIS RD</c:v>
                </c:pt>
                <c:pt idx="36">
                  <c:v>29 HAWTHORNE ST, </c:v>
                </c:pt>
                <c:pt idx="37">
                  <c:v>55-57 HAWTHORNE ST PROPOSED</c:v>
                </c:pt>
                <c:pt idx="38">
                  <c:v>14-16 DAVIS RD </c:v>
                </c:pt>
                <c:pt idx="39">
                  <c:v>20 IRVING ST</c:v>
                </c:pt>
                <c:pt idx="40">
                  <c:v>30-34 DAVIS RD </c:v>
                </c:pt>
                <c:pt idx="41">
                  <c:v>174 BEECH ST </c:v>
                </c:pt>
                <c:pt idx="42">
                  <c:v>22 DAVIS RD</c:v>
                </c:pt>
                <c:pt idx="43">
                  <c:v>26-28 DAVIS RD </c:v>
                </c:pt>
                <c:pt idx="44">
                  <c:v>44-46 DAVIS RD </c:v>
                </c:pt>
                <c:pt idx="45">
                  <c:v>52 HAWTHORNE ST</c:v>
                </c:pt>
                <c:pt idx="46">
                  <c:v>64-66 DAVIS RD </c:v>
                </c:pt>
                <c:pt idx="47">
                  <c:v>47 HAWTHORNE ST </c:v>
                </c:pt>
                <c:pt idx="48">
                  <c:v>168 BEECH ST </c:v>
                </c:pt>
                <c:pt idx="49">
                  <c:v>56-58 DAVIS RD</c:v>
                </c:pt>
                <c:pt idx="50">
                  <c:v>56-58 HAWTHORNE ST</c:v>
                </c:pt>
                <c:pt idx="51">
                  <c:v>12-14 IRVING ST </c:v>
                </c:pt>
                <c:pt idx="52">
                  <c:v>160 BEECH ST </c:v>
                </c:pt>
                <c:pt idx="53">
                  <c:v>71 WAVERLEY ST </c:v>
                </c:pt>
                <c:pt idx="54">
                  <c:v>39-41 HAWTHORNE ST + GARAGE</c:v>
                </c:pt>
                <c:pt idx="55">
                  <c:v>11 IRVING ST/62 HAWTHORNE ST</c:v>
                </c:pt>
                <c:pt idx="56">
                  <c:v>83-85 HAWTHORNE ST</c:v>
                </c:pt>
                <c:pt idx="57">
                  <c:v>80-82 HAWTHORNE ST </c:v>
                </c:pt>
                <c:pt idx="58">
                  <c:v>59-61 HAWTHORNE ST</c:v>
                </c:pt>
                <c:pt idx="59">
                  <c:v>180-182 BEECH ST </c:v>
                </c:pt>
                <c:pt idx="60">
                  <c:v>97 WAVERLEY ST </c:v>
                </c:pt>
                <c:pt idx="61">
                  <c:v>13-15 DAVIS RD </c:v>
                </c:pt>
                <c:pt idx="62">
                  <c:v>16 CAMBRIDGE ST </c:v>
                </c:pt>
                <c:pt idx="63">
                  <c:v>109-111 WAVERLEY ST</c:v>
                </c:pt>
                <c:pt idx="64">
                  <c:v>33-35 HAWTHORNE ST</c:v>
                </c:pt>
                <c:pt idx="65">
                  <c:v>164 BEECH ST </c:v>
                </c:pt>
                <c:pt idx="66">
                  <c:v>19-21 DAVIS RD </c:v>
                </c:pt>
                <c:pt idx="67">
                  <c:v>152-154 BEECH ST </c:v>
                </c:pt>
                <c:pt idx="68">
                  <c:v>146 BEECH ST</c:v>
                </c:pt>
                <c:pt idx="69">
                  <c:v>172 BEECH ST </c:v>
                </c:pt>
                <c:pt idx="70">
                  <c:v>27-29 IRVING ST</c:v>
                </c:pt>
              </c:strCache>
            </c:strRef>
          </c:cat>
          <c:val>
            <c:numRef>
              <c:f>'TLA All Dwellings'!$C$2:$C$72</c:f>
              <c:numCache>
                <c:formatCode>_(* #,##0_);_(* \(#,##0\);_(* "-"??_);_(@_)</c:formatCode>
                <c:ptCount val="71"/>
                <c:pt idx="0">
                  <c:v>1059</c:v>
                </c:pt>
                <c:pt idx="1">
                  <c:v>1137</c:v>
                </c:pt>
                <c:pt idx="2">
                  <c:v>1248</c:v>
                </c:pt>
                <c:pt idx="3">
                  <c:v>1352</c:v>
                </c:pt>
                <c:pt idx="4">
                  <c:v>1564</c:v>
                </c:pt>
                <c:pt idx="5">
                  <c:v>1804</c:v>
                </c:pt>
                <c:pt idx="6">
                  <c:v>2242</c:v>
                </c:pt>
                <c:pt idx="7">
                  <c:v>2292</c:v>
                </c:pt>
                <c:pt idx="8">
                  <c:v>1950</c:v>
                </c:pt>
                <c:pt idx="9">
                  <c:v>2019</c:v>
                </c:pt>
                <c:pt idx="10">
                  <c:v>2025</c:v>
                </c:pt>
                <c:pt idx="11">
                  <c:v>2042</c:v>
                </c:pt>
                <c:pt idx="12">
                  <c:v>2080</c:v>
                </c:pt>
                <c:pt idx="13">
                  <c:v>2094</c:v>
                </c:pt>
                <c:pt idx="14">
                  <c:v>2098</c:v>
                </c:pt>
                <c:pt idx="15">
                  <c:v>2098</c:v>
                </c:pt>
                <c:pt idx="16">
                  <c:v>2108</c:v>
                </c:pt>
                <c:pt idx="17">
                  <c:v>2124</c:v>
                </c:pt>
                <c:pt idx="18">
                  <c:v>2130</c:v>
                </c:pt>
                <c:pt idx="19">
                  <c:v>2204</c:v>
                </c:pt>
                <c:pt idx="20">
                  <c:v>2208</c:v>
                </c:pt>
                <c:pt idx="21">
                  <c:v>2220</c:v>
                </c:pt>
                <c:pt idx="22">
                  <c:v>2248</c:v>
                </c:pt>
                <c:pt idx="23">
                  <c:v>2257</c:v>
                </c:pt>
                <c:pt idx="24">
                  <c:v>2300</c:v>
                </c:pt>
                <c:pt idx="25">
                  <c:v>2310</c:v>
                </c:pt>
                <c:pt idx="26">
                  <c:v>2340</c:v>
                </c:pt>
                <c:pt idx="27">
                  <c:v>2341</c:v>
                </c:pt>
                <c:pt idx="28">
                  <c:v>2363</c:v>
                </c:pt>
                <c:pt idx="29">
                  <c:v>2372</c:v>
                </c:pt>
                <c:pt idx="30">
                  <c:v>2372</c:v>
                </c:pt>
                <c:pt idx="31">
                  <c:v>2392</c:v>
                </c:pt>
                <c:pt idx="32">
                  <c:v>2410</c:v>
                </c:pt>
                <c:pt idx="33">
                  <c:v>2422</c:v>
                </c:pt>
                <c:pt idx="34">
                  <c:v>2444</c:v>
                </c:pt>
                <c:pt idx="35">
                  <c:v>2463</c:v>
                </c:pt>
                <c:pt idx="36">
                  <c:v>2478</c:v>
                </c:pt>
                <c:pt idx="37">
                  <c:v>2508</c:v>
                </c:pt>
                <c:pt idx="38">
                  <c:v>2524</c:v>
                </c:pt>
                <c:pt idx="39">
                  <c:v>2535</c:v>
                </c:pt>
                <c:pt idx="40">
                  <c:v>2558</c:v>
                </c:pt>
                <c:pt idx="41">
                  <c:v>2572</c:v>
                </c:pt>
                <c:pt idx="42">
                  <c:v>2628</c:v>
                </c:pt>
                <c:pt idx="43">
                  <c:v>2638</c:v>
                </c:pt>
                <c:pt idx="44">
                  <c:v>2671</c:v>
                </c:pt>
                <c:pt idx="45">
                  <c:v>2672</c:v>
                </c:pt>
                <c:pt idx="46">
                  <c:v>2688</c:v>
                </c:pt>
                <c:pt idx="47">
                  <c:v>2718</c:v>
                </c:pt>
                <c:pt idx="48">
                  <c:v>2757</c:v>
                </c:pt>
                <c:pt idx="49">
                  <c:v>2766</c:v>
                </c:pt>
                <c:pt idx="50">
                  <c:v>2766</c:v>
                </c:pt>
                <c:pt idx="51">
                  <c:v>2826</c:v>
                </c:pt>
                <c:pt idx="52">
                  <c:v>2852</c:v>
                </c:pt>
                <c:pt idx="53">
                  <c:v>2871</c:v>
                </c:pt>
                <c:pt idx="54">
                  <c:v>2940</c:v>
                </c:pt>
                <c:pt idx="55">
                  <c:v>2960</c:v>
                </c:pt>
                <c:pt idx="56">
                  <c:v>3038</c:v>
                </c:pt>
                <c:pt idx="57">
                  <c:v>3091</c:v>
                </c:pt>
                <c:pt idx="58">
                  <c:v>3184</c:v>
                </c:pt>
                <c:pt idx="59">
                  <c:v>3279</c:v>
                </c:pt>
                <c:pt idx="60">
                  <c:v>3564</c:v>
                </c:pt>
                <c:pt idx="61">
                  <c:v>3889</c:v>
                </c:pt>
                <c:pt idx="62">
                  <c:v>4226</c:v>
                </c:pt>
                <c:pt idx="63">
                  <c:v>5424</c:v>
                </c:pt>
                <c:pt idx="64">
                  <c:v>6590</c:v>
                </c:pt>
                <c:pt idx="65">
                  <c:v>2501</c:v>
                </c:pt>
                <c:pt idx="66">
                  <c:v>2650</c:v>
                </c:pt>
                <c:pt idx="67">
                  <c:v>3603</c:v>
                </c:pt>
                <c:pt idx="68">
                  <c:v>3672</c:v>
                </c:pt>
                <c:pt idx="69">
                  <c:v>3861</c:v>
                </c:pt>
                <c:pt idx="70">
                  <c:v>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C-DB45-9510-FCBC06DC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289983"/>
        <c:axId val="1"/>
      </c:barChart>
      <c:catAx>
        <c:axId val="162628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 anchor="t" anchorCtr="1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28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1020000"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 sz="1800" b="0" i="0" u="none" strike="noStrike" baseline="0">
                <a:effectLst/>
              </a:rPr>
              <a:t>55 Hawthorne Road </a:t>
            </a:r>
            <a:r>
              <a:rPr lang="en-US"/>
              <a:t>Abutters FAR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49843089912644E-2"/>
          <c:y val="0.16748790907442471"/>
          <c:w val="0.93676472550228573"/>
          <c:h val="0.54024575407098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'TLA FAR All Dwellings'!$E$1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58A2-4F69-9BC7-85564286A7A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58A2-4F69-9BC7-85564286A7A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58A2-4F69-9BC7-85564286A7A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58A2-4F69-9BC7-85564286A7A7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7D5E-B348-91B3-6D52FF93FE6D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58A2-4F69-9BC7-85564286A7A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58A2-4F69-9BC7-85564286A7A7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58A2-4F69-9BC7-85564286A7A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D5E-B348-91B3-6D52FF93FE6D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CF90-49AE-A947-218AF7CAF0C5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8A2-4F69-9BC7-85564286A7A7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6-3DC4-0245-B18B-F99ED9B15EBA}"/>
              </c:ext>
            </c:extLst>
          </c:dPt>
          <c:dPt>
            <c:idx val="25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CF90-49AE-A947-218AF7CAF0C5}"/>
              </c:ext>
            </c:extLst>
          </c:dPt>
          <c:dPt>
            <c:idx val="39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4-3DC4-0245-B18B-F99ED9B15EBA}"/>
              </c:ext>
            </c:extLst>
          </c:dPt>
          <c:dPt>
            <c:idx val="40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3DC4-0245-B18B-F99ED9B15EBA}"/>
              </c:ext>
            </c:extLst>
          </c:dPt>
          <c:dPt>
            <c:idx val="42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58A2-4F69-9BC7-85564286A7A7}"/>
              </c:ext>
            </c:extLst>
          </c:dPt>
          <c:dPt>
            <c:idx val="43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0D5C-2B43-9108-405CA8ECCC40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020-2744-BC88-3B32E61E5FC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020-2744-BC88-3B32E61E5FCE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020-2744-BC88-3B32E61E5FCE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020-2744-BC88-3B32E61E5FCE}"/>
              </c:ext>
            </c:extLst>
          </c:dPt>
          <c:dPt>
            <c:idx val="54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7640-4B22-BBAB-E72427D60386}"/>
              </c:ext>
            </c:extLst>
          </c:dPt>
          <c:dPt>
            <c:idx val="56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1D8D-6C48-9394-3897D84EA628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52FD-4A65-AF80-8A5D070E7224}"/>
              </c:ext>
            </c:extLst>
          </c:dPt>
          <c:dPt>
            <c:idx val="65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F-1BF4-4F08-BD1C-577835B4D460}"/>
              </c:ext>
            </c:extLst>
          </c:dPt>
          <c:dPt>
            <c:idx val="66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1BF4-4F08-BD1C-577835B4D460}"/>
              </c:ext>
            </c:extLst>
          </c:dPt>
          <c:dPt>
            <c:idx val="67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1-1BF4-4F08-BD1C-577835B4D460}"/>
              </c:ext>
            </c:extLst>
          </c:dPt>
          <c:dPt>
            <c:idx val="68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1BF4-4F08-BD1C-577835B4D460}"/>
              </c:ext>
            </c:extLst>
          </c:dPt>
          <c:dPt>
            <c:idx val="69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3-1BF4-4F08-BD1C-577835B4D460}"/>
              </c:ext>
            </c:extLst>
          </c:dPt>
          <c:dPt>
            <c:idx val="70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1BF4-4F08-BD1C-577835B4D460}"/>
              </c:ext>
            </c:extLst>
          </c:dPt>
          <c:dPt>
            <c:idx val="71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52FD-4A65-AF80-8A5D070E7224}"/>
              </c:ext>
            </c:extLst>
          </c:dPt>
          <c:dLbls>
            <c:dLbl>
              <c:idx val="19"/>
              <c:layout>
                <c:manualLayout>
                  <c:x val="-6.9428032732643801E-4"/>
                  <c:y val="-0.146960854121233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F90-49AE-A947-218AF7CAF0C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A2-4F69-9BC7-85564286A7A7}"/>
                </c:ext>
              </c:extLst>
            </c:dLbl>
            <c:dLbl>
              <c:idx val="22"/>
              <c:layout>
                <c:manualLayout>
                  <c:x val="-6.9428032732638716E-4"/>
                  <c:y val="-0.1584567913786604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DC4-0245-B18B-F99ED9B15EBA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DC4-0245-B18B-F99ED9B15EBA}"/>
                </c:ext>
              </c:extLst>
            </c:dLbl>
            <c:dLbl>
              <c:idx val="40"/>
              <c:layout>
                <c:manualLayout>
                  <c:x val="6.9428032732638716E-4"/>
                  <c:y val="-0.181069036290338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DC4-0245-B18B-F99ED9B15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FAR All Dwellings'!$A$2:$A$73</c:f>
              <c:strCache>
                <c:ptCount val="72"/>
                <c:pt idx="0">
                  <c:v>43 HAWTHORNE ST </c:v>
                </c:pt>
                <c:pt idx="1">
                  <c:v>36 HAWTHORNE ST </c:v>
                </c:pt>
                <c:pt idx="2">
                  <c:v>91 WAVERLEY ST </c:v>
                </c:pt>
                <c:pt idx="3">
                  <c:v>51 DAVIS RD </c:v>
                </c:pt>
                <c:pt idx="4">
                  <c:v>17 DAVIS RD </c:v>
                </c:pt>
                <c:pt idx="5">
                  <c:v>68 DAVIS RD </c:v>
                </c:pt>
                <c:pt idx="6">
                  <c:v>40 HAWTHORNE ST </c:v>
                </c:pt>
                <c:pt idx="7">
                  <c:v>69 WAVERLEY ST </c:v>
                </c:pt>
                <c:pt idx="8">
                  <c:v>4 CAMBRIDGE ST </c:v>
                </c:pt>
                <c:pt idx="9">
                  <c:v>51-53 HAWTHORNE ST </c:v>
                </c:pt>
                <c:pt idx="10">
                  <c:v>29 HAWTHORNE ST, </c:v>
                </c:pt>
                <c:pt idx="11">
                  <c:v>47 HAWTHORNE ST </c:v>
                </c:pt>
                <c:pt idx="12">
                  <c:v>97 WAVERLEY ST </c:v>
                </c:pt>
                <c:pt idx="13">
                  <c:v>30-34 DAVIS RD </c:v>
                </c:pt>
                <c:pt idx="14">
                  <c:v>75 WAVERLEY ST </c:v>
                </c:pt>
                <c:pt idx="15">
                  <c:v>10 CAMBRIDGE ST </c:v>
                </c:pt>
                <c:pt idx="16">
                  <c:v>79-81 WAVERLEY ST </c:v>
                </c:pt>
                <c:pt idx="17">
                  <c:v>13 CAMBRIDGE ST </c:v>
                </c:pt>
                <c:pt idx="18">
                  <c:v>80-82 HAWTHORNE ST </c:v>
                </c:pt>
                <c:pt idx="19">
                  <c:v>55-57 HAWTHORNE ST EXISTING</c:v>
                </c:pt>
                <c:pt idx="20">
                  <c:v>63-65 HAWTHORNE ST </c:v>
                </c:pt>
                <c:pt idx="21">
                  <c:v>109-111 WAVERLEY ST</c:v>
                </c:pt>
                <c:pt idx="22">
                  <c:v>55-57 HAWTHORNE ST PROPOSED</c:v>
                </c:pt>
                <c:pt idx="23">
                  <c:v>71 WAVERLEY ST </c:v>
                </c:pt>
                <c:pt idx="24">
                  <c:v>35-37 DAVIS RD </c:v>
                </c:pt>
                <c:pt idx="25">
                  <c:v>52 HAWTHORNE ST</c:v>
                </c:pt>
                <c:pt idx="26">
                  <c:v>9-11 CAMBRIDGE ST </c:v>
                </c:pt>
                <c:pt idx="27">
                  <c:v>39 DAVIS RD </c:v>
                </c:pt>
                <c:pt idx="28">
                  <c:v>39-41 HAWTHORNE ST</c:v>
                </c:pt>
                <c:pt idx="29">
                  <c:v>12-14 IRVING ST </c:v>
                </c:pt>
                <c:pt idx="30">
                  <c:v>43 DAVIS RD </c:v>
                </c:pt>
                <c:pt idx="31">
                  <c:v>56-58 DAVIS RD</c:v>
                </c:pt>
                <c:pt idx="32">
                  <c:v>56-58 HAWTHORNE ST</c:v>
                </c:pt>
                <c:pt idx="33">
                  <c:v>31-33 DAVIS RD </c:v>
                </c:pt>
                <c:pt idx="34">
                  <c:v>156-58 BEECH ST</c:v>
                </c:pt>
                <c:pt idx="35">
                  <c:v>18 IRVING ST </c:v>
                </c:pt>
                <c:pt idx="36">
                  <c:v>65-67 WAVERLEY ST </c:v>
                </c:pt>
                <c:pt idx="37">
                  <c:v>148-150 BEECH ST </c:v>
                </c:pt>
                <c:pt idx="38">
                  <c:v>27-29 DAVIS RD </c:v>
                </c:pt>
                <c:pt idx="39">
                  <c:v>11 IRVING ST/62 HAWTHORNE ST</c:v>
                </c:pt>
                <c:pt idx="40">
                  <c:v>55-57 HAWTHORNE ST + GARAGE</c:v>
                </c:pt>
                <c:pt idx="41">
                  <c:v>79-81 HAWTHORNE ST </c:v>
                </c:pt>
                <c:pt idx="42">
                  <c:v>59-61 DAVIS RD </c:v>
                </c:pt>
                <c:pt idx="43">
                  <c:v>55-57 DAVIS RD </c:v>
                </c:pt>
                <c:pt idx="44">
                  <c:v>45 DAVIS RD </c:v>
                </c:pt>
                <c:pt idx="45">
                  <c:v>33-35 HAWTHORNE ST</c:v>
                </c:pt>
                <c:pt idx="46">
                  <c:v>83-85 HAWTHORNE ST</c:v>
                </c:pt>
                <c:pt idx="47">
                  <c:v>36 DAVIS RD </c:v>
                </c:pt>
                <c:pt idx="48">
                  <c:v>20 IRVING ST</c:v>
                </c:pt>
                <c:pt idx="49">
                  <c:v>59-61 HAWTHORNE ST</c:v>
                </c:pt>
                <c:pt idx="50">
                  <c:v>63-65 DAVIS RD </c:v>
                </c:pt>
                <c:pt idx="51">
                  <c:v>18-20 CAMBRIDGE ST </c:v>
                </c:pt>
                <c:pt idx="52">
                  <c:v>18-20 DAVIS RD </c:v>
                </c:pt>
                <c:pt idx="53">
                  <c:v>60-62 DAVIS RD </c:v>
                </c:pt>
                <c:pt idx="54">
                  <c:v>48-50 DAVIS RD</c:v>
                </c:pt>
                <c:pt idx="55">
                  <c:v>14-16 DAVIS RD </c:v>
                </c:pt>
                <c:pt idx="56">
                  <c:v>174 BEECH ST </c:v>
                </c:pt>
                <c:pt idx="57">
                  <c:v>160 BEECH ST </c:v>
                </c:pt>
                <c:pt idx="58">
                  <c:v>168 BEECH ST </c:v>
                </c:pt>
                <c:pt idx="59">
                  <c:v>22 DAVIS RD</c:v>
                </c:pt>
                <c:pt idx="60">
                  <c:v>26-28 DAVIS RD </c:v>
                </c:pt>
                <c:pt idx="61">
                  <c:v>44-46 DAVIS RD </c:v>
                </c:pt>
                <c:pt idx="62">
                  <c:v>64-66 DAVIS RD </c:v>
                </c:pt>
                <c:pt idx="63">
                  <c:v>16 CAMBRIDGE ST </c:v>
                </c:pt>
                <c:pt idx="64">
                  <c:v>13-15 DAVIS RD </c:v>
                </c:pt>
                <c:pt idx="65">
                  <c:v>180-182 BEECH ST </c:v>
                </c:pt>
                <c:pt idx="66">
                  <c:v>19-21 DAVIS RD </c:v>
                </c:pt>
                <c:pt idx="67">
                  <c:v>164 BEECH ST </c:v>
                </c:pt>
                <c:pt idx="68">
                  <c:v>146 BEECH ST</c:v>
                </c:pt>
                <c:pt idx="69">
                  <c:v>152-154 BEECH ST </c:v>
                </c:pt>
                <c:pt idx="70">
                  <c:v>172 BEECH ST </c:v>
                </c:pt>
                <c:pt idx="71">
                  <c:v>27-29 IRVING ST</c:v>
                </c:pt>
              </c:strCache>
            </c:strRef>
          </c:cat>
          <c:val>
            <c:numRef>
              <c:f>'TLA FAR All Dwellings'!$E$2:$E$73</c:f>
              <c:numCache>
                <c:formatCode>_(* #,##0.00_);_(* \(#,##0.00\);_(* "-"??_);_(@_)</c:formatCode>
                <c:ptCount val="72"/>
                <c:pt idx="0">
                  <c:v>0.21836953345670596</c:v>
                </c:pt>
                <c:pt idx="1">
                  <c:v>0.22143565057341072</c:v>
                </c:pt>
                <c:pt idx="2">
                  <c:v>0.23350604490500865</c:v>
                </c:pt>
                <c:pt idx="3">
                  <c:v>0.24541333908914312</c:v>
                </c:pt>
                <c:pt idx="4">
                  <c:v>0.2507030936118923</c:v>
                </c:pt>
                <c:pt idx="5">
                  <c:v>0.27321981424148606</c:v>
                </c:pt>
                <c:pt idx="6">
                  <c:v>0.51542857142857146</c:v>
                </c:pt>
                <c:pt idx="7">
                  <c:v>0.56356036390459796</c:v>
                </c:pt>
                <c:pt idx="8">
                  <c:v>0.22549517521584561</c:v>
                </c:pt>
                <c:pt idx="9">
                  <c:v>0.22990511506162067</c:v>
                </c:pt>
                <c:pt idx="10">
                  <c:v>0.24779999999999999</c:v>
                </c:pt>
                <c:pt idx="11">
                  <c:v>0.29805899769711591</c:v>
                </c:pt>
                <c:pt idx="12">
                  <c:v>0.30594900849858359</c:v>
                </c:pt>
                <c:pt idx="13">
                  <c:v>0.31580246913580245</c:v>
                </c:pt>
                <c:pt idx="14">
                  <c:v>0.32963265306122447</c:v>
                </c:pt>
                <c:pt idx="15">
                  <c:v>0.35526315789473684</c:v>
                </c:pt>
                <c:pt idx="16">
                  <c:v>0.3723440134907251</c:v>
                </c:pt>
                <c:pt idx="17">
                  <c:v>0.38589981447124305</c:v>
                </c:pt>
                <c:pt idx="18">
                  <c:v>0.39225888324873098</c:v>
                </c:pt>
                <c:pt idx="19">
                  <c:v>0.40286013254272757</c:v>
                </c:pt>
                <c:pt idx="20">
                  <c:v>0.41331072488342518</c:v>
                </c:pt>
                <c:pt idx="21">
                  <c:v>0.41723076923076924</c:v>
                </c:pt>
                <c:pt idx="22">
                  <c:v>0.43739100104638995</c:v>
                </c:pt>
                <c:pt idx="23">
                  <c:v>0.44950681070925319</c:v>
                </c:pt>
                <c:pt idx="24">
                  <c:v>0.45354126055880439</c:v>
                </c:pt>
                <c:pt idx="25">
                  <c:v>0.46068965517241378</c:v>
                </c:pt>
                <c:pt idx="26">
                  <c:v>0.46167759439294598</c:v>
                </c:pt>
                <c:pt idx="27">
                  <c:v>0.46344157278550918</c:v>
                </c:pt>
                <c:pt idx="28">
                  <c:v>0.4637</c:v>
                </c:pt>
                <c:pt idx="29">
                  <c:v>0.47099999999999997</c:v>
                </c:pt>
                <c:pt idx="30">
                  <c:v>0.47294860234445446</c:v>
                </c:pt>
                <c:pt idx="31">
                  <c:v>0.47689655172413792</c:v>
                </c:pt>
                <c:pt idx="32">
                  <c:v>0.47689655172413792</c:v>
                </c:pt>
                <c:pt idx="33">
                  <c:v>0.47949861907796898</c:v>
                </c:pt>
                <c:pt idx="34">
                  <c:v>0.48770833333333335</c:v>
                </c:pt>
                <c:pt idx="35">
                  <c:v>0.4895426338772696</c:v>
                </c:pt>
                <c:pt idx="36">
                  <c:v>0.49751693002257336</c:v>
                </c:pt>
                <c:pt idx="37">
                  <c:v>0.50239733166562439</c:v>
                </c:pt>
                <c:pt idx="38">
                  <c:v>0.50948509485094851</c:v>
                </c:pt>
                <c:pt idx="39">
                  <c:v>0.51034482758620692</c:v>
                </c:pt>
                <c:pt idx="40">
                  <c:v>0.51273107778165328</c:v>
                </c:pt>
                <c:pt idx="41">
                  <c:v>0.52187028657616896</c:v>
                </c:pt>
                <c:pt idx="42">
                  <c:v>0.52535246104377942</c:v>
                </c:pt>
                <c:pt idx="43">
                  <c:v>0.52596089008766012</c:v>
                </c:pt>
                <c:pt idx="44">
                  <c:v>0.54371836171191901</c:v>
                </c:pt>
                <c:pt idx="45">
                  <c:v>0.54916666666666669</c:v>
                </c:pt>
                <c:pt idx="46">
                  <c:v>0.55236363636363639</c:v>
                </c:pt>
                <c:pt idx="47">
                  <c:v>0.55506172839506174</c:v>
                </c:pt>
                <c:pt idx="48">
                  <c:v>0.57613636363636367</c:v>
                </c:pt>
                <c:pt idx="49">
                  <c:v>0.57890909090909093</c:v>
                </c:pt>
                <c:pt idx="50">
                  <c:v>0.58227848101265822</c:v>
                </c:pt>
                <c:pt idx="51">
                  <c:v>0.58567901234567898</c:v>
                </c:pt>
                <c:pt idx="52">
                  <c:v>0.58567901234567898</c:v>
                </c:pt>
                <c:pt idx="53">
                  <c:v>0.60282258064516125</c:v>
                </c:pt>
                <c:pt idx="54">
                  <c:v>0.61575000000000002</c:v>
                </c:pt>
                <c:pt idx="55">
                  <c:v>0.62320987654320992</c:v>
                </c:pt>
                <c:pt idx="56">
                  <c:v>0.62931245412282844</c:v>
                </c:pt>
                <c:pt idx="57">
                  <c:v>0.62999779103158826</c:v>
                </c:pt>
                <c:pt idx="58">
                  <c:v>0.63437643810400368</c:v>
                </c:pt>
                <c:pt idx="59">
                  <c:v>0.64888888888888885</c:v>
                </c:pt>
                <c:pt idx="60">
                  <c:v>0.65135802469135806</c:v>
                </c:pt>
                <c:pt idx="61">
                  <c:v>0.65950617283950619</c:v>
                </c:pt>
                <c:pt idx="62">
                  <c:v>0.7196787148594378</c:v>
                </c:pt>
                <c:pt idx="63">
                  <c:v>0.72862068965517246</c:v>
                </c:pt>
                <c:pt idx="64">
                  <c:v>0.76736385161799525</c:v>
                </c:pt>
                <c:pt idx="65">
                  <c:v>0.81103141231758591</c:v>
                </c:pt>
                <c:pt idx="66">
                  <c:v>0.54225496214446489</c:v>
                </c:pt>
                <c:pt idx="67">
                  <c:v>0.56366914581924721</c:v>
                </c:pt>
                <c:pt idx="68">
                  <c:v>0.76500000000000001</c:v>
                </c:pt>
                <c:pt idx="69">
                  <c:v>0.76545570427023579</c:v>
                </c:pt>
                <c:pt idx="70">
                  <c:v>0.7695834163842934</c:v>
                </c:pt>
                <c:pt idx="71">
                  <c:v>0.37919999999999998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E-B348-91B3-6D52FF93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20121951"/>
        <c:axId val="1"/>
      </c:barChart>
      <c:catAx>
        <c:axId val="16201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0121951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104400</xdr:colOff>
      <xdr:row>0</xdr:row>
      <xdr:rowOff>150906</xdr:rowOff>
    </xdr:from>
    <xdr:to>
      <xdr:col>35</xdr:col>
      <xdr:colOff>295275</xdr:colOff>
      <xdr:row>42</xdr:row>
      <xdr:rowOff>66675</xdr:rowOff>
    </xdr:to>
    <xdr:graphicFrame macro="">
      <xdr:nvGraphicFramePr>
        <xdr:cNvPr id="1077" name="Chart 3">
          <a:extLst>
            <a:ext uri="{FF2B5EF4-FFF2-40B4-BE49-F238E27FC236}">
              <a16:creationId xmlns:a16="http://schemas.microsoft.com/office/drawing/2014/main" id="{54947286-C958-B14E-8035-ACB6E8A03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336175</xdr:colOff>
      <xdr:row>39</xdr:row>
      <xdr:rowOff>41355</xdr:rowOff>
    </xdr:from>
    <xdr:to>
      <xdr:col>32</xdr:col>
      <xdr:colOff>414617</xdr:colOff>
      <xdr:row>41</xdr:row>
      <xdr:rowOff>142875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F1D634B2-4CD1-9940-B91C-DD8748DD49B8}"/>
            </a:ext>
          </a:extLst>
        </xdr:cNvPr>
        <xdr:cNvSpPr txBox="1"/>
      </xdr:nvSpPr>
      <xdr:spPr>
        <a:xfrm>
          <a:off x="6275293" y="7470855"/>
          <a:ext cx="15520148" cy="4825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effectLst/>
              <a:latin typeface="+mn-lt"/>
              <a:ea typeface="+mn-ea"/>
              <a:cs typeface="+mn-cs"/>
            </a:rPr>
            <a:t>Red Bar = 55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 Hawthorne </a:t>
          </a:r>
          <a:r>
            <a:rPr lang="en-US" sz="1600">
              <a:effectLst/>
              <a:latin typeface="+mn-lt"/>
              <a:ea typeface="+mn-ea"/>
              <a:cs typeface="+mn-cs"/>
            </a:rPr>
            <a:t>Road     </a:t>
          </a:r>
          <a:r>
            <a:rPr lang="en-US" sz="1600"/>
            <a:t>Green Bar = Single Family Dwellings</a:t>
          </a:r>
          <a:r>
            <a:rPr lang="en-US" sz="1600" baseline="0"/>
            <a:t>   </a:t>
          </a:r>
          <a:r>
            <a:rPr lang="en-US" sz="1600">
              <a:effectLst/>
              <a:latin typeface="+mn-lt"/>
              <a:ea typeface="+mn-ea"/>
              <a:cs typeface="+mn-cs"/>
            </a:rPr>
            <a:t>Blue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 Bar = 2-Family Dwellings      </a:t>
          </a:r>
          <a:r>
            <a:rPr lang="en-US" sz="1600">
              <a:effectLst/>
              <a:latin typeface="+mn-lt"/>
              <a:ea typeface="+mn-ea"/>
              <a:cs typeface="+mn-cs"/>
            </a:rPr>
            <a:t>Purple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 Bar = 3-Family Dwellings       M</a:t>
          </a:r>
          <a:r>
            <a:rPr lang="en-US" sz="1600">
              <a:effectLst/>
              <a:latin typeface="+mn-lt"/>
              <a:ea typeface="+mn-ea"/>
              <a:cs typeface="+mn-cs"/>
            </a:rPr>
            <a:t>aroon 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Bar = 4-Family Dwellings </a:t>
          </a:r>
          <a:r>
            <a:rPr lang="en-US" sz="2400" baseline="0">
              <a:effectLst/>
              <a:latin typeface="+mn-lt"/>
              <a:ea typeface="+mn-ea"/>
              <a:cs typeface="+mn-cs"/>
            </a:rPr>
            <a:t> </a:t>
          </a:r>
          <a:endParaRPr 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</xdr:row>
      <xdr:rowOff>152399</xdr:rowOff>
    </xdr:from>
    <xdr:to>
      <xdr:col>33</xdr:col>
      <xdr:colOff>338818</xdr:colOff>
      <xdr:row>33</xdr:row>
      <xdr:rowOff>81642</xdr:rowOff>
    </xdr:to>
    <xdr:graphicFrame macro="">
      <xdr:nvGraphicFramePr>
        <xdr:cNvPr id="7192" name="Chart 2">
          <a:extLst>
            <a:ext uri="{FF2B5EF4-FFF2-40B4-BE49-F238E27FC236}">
              <a16:creationId xmlns:a16="http://schemas.microsoft.com/office/drawing/2014/main" id="{1A45F411-C789-EB44-B41F-83B1F0579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0.09256</cdr:x>
      <cdr:y>0.91925</cdr:y>
    </cdr:from>
    <cdr:to>
      <cdr:x>0.93309</cdr:x>
      <cdr:y>0.99606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97106" y="5363588"/>
          <a:ext cx="13595075" cy="448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Red Bar = 55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Hawthorne </a:t>
          </a:r>
          <a:r>
            <a:rPr lang="en-US" sz="1100">
              <a:effectLst/>
              <a:latin typeface="+mn-lt"/>
              <a:ea typeface="+mn-ea"/>
              <a:cs typeface="+mn-cs"/>
            </a:rPr>
            <a:t>Road       Green Bar = Single Family Dwellings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  </a:t>
          </a:r>
          <a:r>
            <a:rPr lang="en-US" sz="1100">
              <a:effectLst/>
              <a:latin typeface="+mn-lt"/>
              <a:ea typeface="+mn-ea"/>
              <a:cs typeface="+mn-cs"/>
            </a:rPr>
            <a:t>Blue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Bar = 2-Family Dwellings      </a:t>
          </a:r>
          <a:r>
            <a:rPr lang="en-US" sz="1100">
              <a:effectLst/>
              <a:latin typeface="+mn-lt"/>
              <a:ea typeface="+mn-ea"/>
              <a:cs typeface="+mn-cs"/>
            </a:rPr>
            <a:t>Purple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Bar = 3-Family Dwellings       M</a:t>
          </a:r>
          <a:r>
            <a:rPr lang="en-US" sz="1100">
              <a:effectLst/>
              <a:latin typeface="+mn-lt"/>
              <a:ea typeface="+mn-ea"/>
              <a:cs typeface="+mn-cs"/>
            </a:rPr>
            <a:t>aroon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Bar = 4-Family Dwellings  </a:t>
          </a:r>
          <a:endParaRPr lang="en-US" sz="1400">
            <a:effectLst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73" totalsRowCount="1">
  <autoFilter ref="A1:E72" xr:uid="{00000000-0009-0000-0100-000001000000}"/>
  <sortState xmlns:xlrd2="http://schemas.microsoft.com/office/spreadsheetml/2017/richdata2" ref="A2:E72">
    <sortCondition ref="B2:B72"/>
    <sortCondition ref="C2:C72"/>
  </sortState>
  <tableColumns count="5">
    <tableColumn id="1" xr3:uid="{00000000-0010-0000-0000-000001000000}" name="Address" totalsRowDxfId="12"/>
    <tableColumn id="5" xr3:uid="{00000000-0010-0000-0000-000005000000}" name="Use" dataDxfId="11" totalsRowDxfId="10"/>
    <tableColumn id="2" xr3:uid="{00000000-0010-0000-0000-000002000000}" name="TLA" totalsRowFunction="custom" dataDxfId="9" totalsRowDxfId="8" dataCellStyle="Comma">
      <totalsRowFormula>AVERAGE(C2:C72)</totalsRowFormula>
    </tableColumn>
    <tableColumn id="3" xr3:uid="{00000000-0010-0000-0000-000003000000}" name="Lot Size" dataDxfId="7" totalsRowDxfId="6" dataCellStyle="Comma"/>
    <tableColumn id="4" xr3:uid="{00000000-0010-0000-0000-000004000000}" name="FAR" dataDxfId="5" totalsRowDxfId="4" dataCellStyle="Comma">
      <calculatedColumnFormula>C2/D2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1:E73" totalsRowShown="0">
  <autoFilter ref="A1:E73" xr:uid="{00000000-000C-0000-FFFF-FFFF01000000}"/>
  <sortState xmlns:xlrd2="http://schemas.microsoft.com/office/spreadsheetml/2017/richdata2" ref="A2:E73">
    <sortCondition ref="B2:B73"/>
    <sortCondition ref="E2:E73"/>
  </sortState>
  <tableColumns count="5">
    <tableColumn id="1" xr3:uid="{00000000-0010-0000-0100-000001000000}" name="Address"/>
    <tableColumn id="5" xr3:uid="{3B845A95-648E-6840-8826-EFC7A6734359}" name=" Use" dataDxfId="3"/>
    <tableColumn id="2" xr3:uid="{00000000-0010-0000-0100-000002000000}" name="TLA" dataDxfId="2" dataCellStyle="Comma"/>
    <tableColumn id="3" xr3:uid="{00000000-0010-0000-0100-000003000000}" name="Lot Size" dataDxfId="1" dataCellStyle="Comma"/>
    <tableColumn id="4" xr3:uid="{00000000-0010-0000-0100-000004000000}" name="FAR" dataDxfId="0" dataCellStyle="Comma">
      <calculatedColumnFormula>C2/D2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3"/>
  <sheetViews>
    <sheetView tabSelected="1" topLeftCell="H1" zoomScaleNormal="100" workbookViewId="0">
      <selection activeCell="C2" sqref="C2"/>
    </sheetView>
  </sheetViews>
  <sheetFormatPr defaultColWidth="11.42578125" defaultRowHeight="15" x14ac:dyDescent="0.25"/>
  <cols>
    <col min="1" max="1" width="39.42578125" customWidth="1"/>
    <col min="2" max="3" width="11.42578125" customWidth="1"/>
    <col min="4" max="4" width="17.42578125" style="5" customWidth="1"/>
    <col min="5" max="5" width="14.85546875" style="2" customWidth="1"/>
    <col min="6" max="38" width="8.85546875" customWidth="1"/>
    <col min="39" max="39" width="25.42578125" customWidth="1"/>
    <col min="40" max="256" width="8.85546875" customWidth="1"/>
  </cols>
  <sheetData>
    <row r="1" spans="1:39" x14ac:dyDescent="0.25">
      <c r="A1" s="1" t="s">
        <v>0</v>
      </c>
      <c r="B1" s="1" t="s">
        <v>6</v>
      </c>
      <c r="C1" s="1" t="s">
        <v>1</v>
      </c>
      <c r="D1" s="6" t="s">
        <v>5</v>
      </c>
      <c r="E1" s="4" t="s">
        <v>2</v>
      </c>
    </row>
    <row r="2" spans="1:39" x14ac:dyDescent="0.25">
      <c r="A2" t="s">
        <v>27</v>
      </c>
      <c r="B2" t="s">
        <v>64</v>
      </c>
      <c r="C2" s="9">
        <v>1059</v>
      </c>
      <c r="D2" s="9">
        <v>3876</v>
      </c>
      <c r="E2" s="10">
        <f t="shared" ref="E2:E33" si="0">C2/D2</f>
        <v>0.27321981424148606</v>
      </c>
    </row>
    <row r="3" spans="1:39" x14ac:dyDescent="0.25">
      <c r="A3" t="s">
        <v>44</v>
      </c>
      <c r="B3" t="s">
        <v>64</v>
      </c>
      <c r="C3" s="9">
        <v>1137</v>
      </c>
      <c r="D3" s="9">
        <v>4633</v>
      </c>
      <c r="E3" s="10">
        <f t="shared" si="0"/>
        <v>0.24541333908914312</v>
      </c>
    </row>
    <row r="4" spans="1:39" x14ac:dyDescent="0.25">
      <c r="A4" t="s">
        <v>32</v>
      </c>
      <c r="B4" t="s">
        <v>64</v>
      </c>
      <c r="C4" s="9">
        <v>1248</v>
      </c>
      <c r="D4" s="9">
        <v>4978</v>
      </c>
      <c r="E4" s="10">
        <f t="shared" si="0"/>
        <v>0.2507030936118923</v>
      </c>
    </row>
    <row r="5" spans="1:39" x14ac:dyDescent="0.25">
      <c r="A5" t="s">
        <v>52</v>
      </c>
      <c r="B5" t="s">
        <v>64</v>
      </c>
      <c r="C5" s="9">
        <v>1352</v>
      </c>
      <c r="D5" s="9">
        <v>5790</v>
      </c>
      <c r="E5" s="10">
        <f t="shared" si="0"/>
        <v>0.23350604490500865</v>
      </c>
    </row>
    <row r="6" spans="1:39" x14ac:dyDescent="0.25">
      <c r="A6" t="s">
        <v>48</v>
      </c>
      <c r="B6" t="s">
        <v>64</v>
      </c>
      <c r="C6" s="9">
        <v>1564</v>
      </c>
      <c r="D6" s="9">
        <v>7063</v>
      </c>
      <c r="E6" s="10">
        <f t="shared" si="0"/>
        <v>0.22143565057341072</v>
      </c>
    </row>
    <row r="7" spans="1:39" x14ac:dyDescent="0.25">
      <c r="A7" t="s">
        <v>25</v>
      </c>
      <c r="B7" t="s">
        <v>64</v>
      </c>
      <c r="C7" s="9">
        <v>1804</v>
      </c>
      <c r="D7" s="9">
        <v>3500</v>
      </c>
      <c r="E7" s="10">
        <f t="shared" si="0"/>
        <v>0.51542857142857146</v>
      </c>
    </row>
    <row r="8" spans="1:39" x14ac:dyDescent="0.25">
      <c r="A8" t="s">
        <v>45</v>
      </c>
      <c r="B8" t="s">
        <v>64</v>
      </c>
      <c r="C8" s="9">
        <v>2242</v>
      </c>
      <c r="D8" s="9">
        <v>10267</v>
      </c>
      <c r="E8" s="10">
        <f t="shared" si="0"/>
        <v>0.21836953345670596</v>
      </c>
    </row>
    <row r="9" spans="1:39" x14ac:dyDescent="0.25">
      <c r="A9" t="s">
        <v>15</v>
      </c>
      <c r="B9" t="s">
        <v>64</v>
      </c>
      <c r="C9" s="9">
        <v>2292</v>
      </c>
      <c r="D9" s="9">
        <v>4067</v>
      </c>
      <c r="E9" s="10">
        <f t="shared" si="0"/>
        <v>0.56356036390459796</v>
      </c>
    </row>
    <row r="10" spans="1:39" x14ac:dyDescent="0.25">
      <c r="A10" t="s">
        <v>51</v>
      </c>
      <c r="B10" t="s">
        <v>62</v>
      </c>
      <c r="C10" s="9">
        <v>1950</v>
      </c>
      <c r="D10" s="9">
        <v>4718</v>
      </c>
      <c r="E10" s="10">
        <f t="shared" si="0"/>
        <v>0.41331072488342518</v>
      </c>
      <c r="AK10" s="13">
        <v>1</v>
      </c>
      <c r="AL10" s="15">
        <f>AK10/56</f>
        <v>1.7857142857142856E-2</v>
      </c>
      <c r="AM10" s="14">
        <f>ROUNDDOWN(AL10,1)</f>
        <v>0</v>
      </c>
    </row>
    <row r="11" spans="1:39" x14ac:dyDescent="0.25">
      <c r="A11" t="s">
        <v>55</v>
      </c>
      <c r="B11" t="s">
        <v>62</v>
      </c>
      <c r="C11" s="9">
        <v>2019</v>
      </c>
      <c r="D11" s="9">
        <v>6125</v>
      </c>
      <c r="E11" s="10">
        <f t="shared" si="0"/>
        <v>0.32963265306122447</v>
      </c>
      <c r="AK11" s="13">
        <v>2</v>
      </c>
      <c r="AL11" s="15">
        <f t="shared" ref="AL11:AL61" si="1">AK11/56</f>
        <v>3.5714285714285712E-2</v>
      </c>
      <c r="AM11" s="14">
        <f t="shared" ref="AM11:AM61" si="2">ROUNDDOWN(AL11,1)</f>
        <v>0</v>
      </c>
    </row>
    <row r="12" spans="1:39" x14ac:dyDescent="0.25">
      <c r="A12" t="s">
        <v>10</v>
      </c>
      <c r="B12" t="s">
        <v>62</v>
      </c>
      <c r="C12" s="9">
        <v>2025</v>
      </c>
      <c r="D12" s="9">
        <v>5700</v>
      </c>
      <c r="E12" s="10">
        <f t="shared" si="0"/>
        <v>0.35526315789473684</v>
      </c>
      <c r="AK12" s="13">
        <v>3</v>
      </c>
      <c r="AL12" s="15">
        <f t="shared" si="1"/>
        <v>5.3571428571428568E-2</v>
      </c>
      <c r="AM12" s="14">
        <f t="shared" si="2"/>
        <v>0</v>
      </c>
    </row>
    <row r="13" spans="1:39" x14ac:dyDescent="0.25">
      <c r="A13" t="s">
        <v>39</v>
      </c>
      <c r="B13" t="s">
        <v>62</v>
      </c>
      <c r="C13" s="9">
        <v>2042</v>
      </c>
      <c r="D13" s="9">
        <v>4423</v>
      </c>
      <c r="E13" s="10">
        <f t="shared" si="0"/>
        <v>0.46167759439294598</v>
      </c>
      <c r="AK13" s="13">
        <v>4</v>
      </c>
      <c r="AL13" s="15">
        <f t="shared" si="1"/>
        <v>7.1428571428571425E-2</v>
      </c>
      <c r="AM13" s="14">
        <f t="shared" si="2"/>
        <v>0</v>
      </c>
    </row>
    <row r="14" spans="1:39" x14ac:dyDescent="0.25">
      <c r="A14" t="s">
        <v>37</v>
      </c>
      <c r="B14" t="s">
        <v>62</v>
      </c>
      <c r="C14" s="9">
        <v>2080</v>
      </c>
      <c r="D14" s="9">
        <v>5390</v>
      </c>
      <c r="E14" s="10">
        <f t="shared" si="0"/>
        <v>0.38589981447124305</v>
      </c>
      <c r="AK14" s="13">
        <v>5</v>
      </c>
      <c r="AL14" s="15">
        <f t="shared" si="1"/>
        <v>8.9285714285714288E-2</v>
      </c>
      <c r="AM14" s="14">
        <f t="shared" si="2"/>
        <v>0</v>
      </c>
    </row>
    <row r="15" spans="1:39" x14ac:dyDescent="0.25">
      <c r="A15" t="s">
        <v>35</v>
      </c>
      <c r="B15" t="s">
        <v>62</v>
      </c>
      <c r="C15" s="9">
        <v>2094</v>
      </c>
      <c r="D15" s="9">
        <v>4617</v>
      </c>
      <c r="E15" s="10">
        <f t="shared" si="0"/>
        <v>0.45354126055880439</v>
      </c>
      <c r="AK15" s="13">
        <v>6</v>
      </c>
      <c r="AL15" s="15">
        <f t="shared" si="1"/>
        <v>0.10714285714285714</v>
      </c>
      <c r="AM15" s="14">
        <f t="shared" si="2"/>
        <v>0.1</v>
      </c>
    </row>
    <row r="16" spans="1:39" x14ac:dyDescent="0.25">
      <c r="A16" t="s">
        <v>53</v>
      </c>
      <c r="B16" t="s">
        <v>62</v>
      </c>
      <c r="C16" s="9">
        <v>2098</v>
      </c>
      <c r="D16" s="9">
        <v>4527</v>
      </c>
      <c r="E16" s="10">
        <f t="shared" si="0"/>
        <v>0.46344157278550918</v>
      </c>
      <c r="AK16" s="13">
        <v>7</v>
      </c>
      <c r="AL16" s="15">
        <f t="shared" si="1"/>
        <v>0.125</v>
      </c>
      <c r="AM16" s="14">
        <f t="shared" si="2"/>
        <v>0.1</v>
      </c>
    </row>
    <row r="17" spans="1:39" x14ac:dyDescent="0.25">
      <c r="A17" t="s">
        <v>41</v>
      </c>
      <c r="B17" t="s">
        <v>62</v>
      </c>
      <c r="C17" s="9">
        <v>2098</v>
      </c>
      <c r="D17" s="9">
        <v>4436</v>
      </c>
      <c r="E17" s="10">
        <f t="shared" si="0"/>
        <v>0.47294860234445446</v>
      </c>
      <c r="AK17" s="13">
        <v>8</v>
      </c>
      <c r="AL17" s="15">
        <f t="shared" si="1"/>
        <v>0.14285714285714285</v>
      </c>
      <c r="AM17" s="14">
        <f t="shared" si="2"/>
        <v>0.1</v>
      </c>
    </row>
    <row r="18" spans="1:39" x14ac:dyDescent="0.25">
      <c r="A18" t="s">
        <v>23</v>
      </c>
      <c r="B18" t="s">
        <v>62</v>
      </c>
      <c r="C18" s="9">
        <v>2108</v>
      </c>
      <c r="D18" s="9">
        <v>9169</v>
      </c>
      <c r="E18" s="10">
        <f t="shared" si="0"/>
        <v>0.22990511506162067</v>
      </c>
      <c r="AK18" s="13">
        <v>9</v>
      </c>
      <c r="AL18" s="15">
        <f t="shared" si="1"/>
        <v>0.16071428571428573</v>
      </c>
      <c r="AM18" s="14">
        <f t="shared" si="2"/>
        <v>0.1</v>
      </c>
    </row>
    <row r="19" spans="1:39" x14ac:dyDescent="0.25">
      <c r="A19" t="s">
        <v>26</v>
      </c>
      <c r="B19" t="s">
        <v>62</v>
      </c>
      <c r="C19" s="9">
        <v>2124</v>
      </c>
      <c r="D19" s="9">
        <v>4043</v>
      </c>
      <c r="E19" s="10">
        <f t="shared" si="0"/>
        <v>0.52535246104377942</v>
      </c>
      <c r="AK19" s="13">
        <v>10</v>
      </c>
      <c r="AL19" s="15">
        <f t="shared" si="1"/>
        <v>0.17857142857142858</v>
      </c>
      <c r="AM19" s="14">
        <f t="shared" si="2"/>
        <v>0.1</v>
      </c>
    </row>
    <row r="20" spans="1:39" x14ac:dyDescent="0.25">
      <c r="A20" t="s">
        <v>31</v>
      </c>
      <c r="B20" t="s">
        <v>62</v>
      </c>
      <c r="C20" s="9">
        <v>2130</v>
      </c>
      <c r="D20" s="9">
        <v>4351</v>
      </c>
      <c r="E20" s="10">
        <f t="shared" si="0"/>
        <v>0.4895426338772696</v>
      </c>
      <c r="AK20" s="13">
        <v>11</v>
      </c>
      <c r="AL20" s="15">
        <f t="shared" si="1"/>
        <v>0.19642857142857142</v>
      </c>
      <c r="AM20" s="14">
        <f t="shared" si="2"/>
        <v>0.1</v>
      </c>
    </row>
    <row r="21" spans="1:39" x14ac:dyDescent="0.25">
      <c r="A21" t="s">
        <v>18</v>
      </c>
      <c r="B21" t="s">
        <v>62</v>
      </c>
      <c r="C21" s="9">
        <v>2204</v>
      </c>
      <c r="D21" s="9">
        <v>4430</v>
      </c>
      <c r="E21" s="10">
        <f t="shared" si="0"/>
        <v>0.49751693002257336</v>
      </c>
      <c r="AK21" s="13">
        <v>12</v>
      </c>
      <c r="AL21" s="15">
        <f t="shared" si="1"/>
        <v>0.21428571428571427</v>
      </c>
      <c r="AM21" s="14">
        <f t="shared" si="2"/>
        <v>0.2</v>
      </c>
    </row>
    <row r="22" spans="1:39" x14ac:dyDescent="0.25">
      <c r="A22" t="s">
        <v>59</v>
      </c>
      <c r="B22" t="s">
        <v>62</v>
      </c>
      <c r="C22" s="9">
        <v>2208</v>
      </c>
      <c r="D22" s="9">
        <v>5930</v>
      </c>
      <c r="E22" s="10">
        <f t="shared" si="0"/>
        <v>0.3723440134907251</v>
      </c>
      <c r="AK22" s="13">
        <v>13</v>
      </c>
      <c r="AL22" s="15">
        <f t="shared" si="1"/>
        <v>0.23214285714285715</v>
      </c>
      <c r="AM22" s="14">
        <f t="shared" si="2"/>
        <v>0.2</v>
      </c>
    </row>
    <row r="23" spans="1:39" x14ac:dyDescent="0.25">
      <c r="A23" t="s">
        <v>24</v>
      </c>
      <c r="B23" t="s">
        <v>62</v>
      </c>
      <c r="C23" s="9">
        <v>2220</v>
      </c>
      <c r="D23" s="9">
        <v>9845</v>
      </c>
      <c r="E23" s="10">
        <f t="shared" si="0"/>
        <v>0.22549517521584561</v>
      </c>
      <c r="AK23" s="13">
        <v>14</v>
      </c>
      <c r="AL23" s="15">
        <f t="shared" si="1"/>
        <v>0.25</v>
      </c>
      <c r="AM23" s="14">
        <f t="shared" si="2"/>
        <v>0.2</v>
      </c>
    </row>
    <row r="24" spans="1:39" x14ac:dyDescent="0.25">
      <c r="A24" t="s">
        <v>22</v>
      </c>
      <c r="B24" t="s">
        <v>62</v>
      </c>
      <c r="C24" s="9">
        <v>2248</v>
      </c>
      <c r="D24" s="9">
        <v>4050</v>
      </c>
      <c r="E24" s="10">
        <f t="shared" si="0"/>
        <v>0.55506172839506174</v>
      </c>
      <c r="AK24" s="13">
        <v>15</v>
      </c>
      <c r="AL24" s="15">
        <f t="shared" si="1"/>
        <v>0.26785714285714285</v>
      </c>
      <c r="AM24" s="14">
        <f t="shared" si="2"/>
        <v>0.2</v>
      </c>
    </row>
    <row r="25" spans="1:39" x14ac:dyDescent="0.25">
      <c r="A25" t="s">
        <v>9</v>
      </c>
      <c r="B25" t="s">
        <v>62</v>
      </c>
      <c r="C25" s="9">
        <v>2257</v>
      </c>
      <c r="D25" s="9">
        <v>4707</v>
      </c>
      <c r="E25" s="10">
        <f t="shared" si="0"/>
        <v>0.47949861907796898</v>
      </c>
      <c r="AK25" s="13">
        <v>16</v>
      </c>
      <c r="AL25" s="15">
        <f t="shared" si="1"/>
        <v>0.2857142857142857</v>
      </c>
      <c r="AM25" s="14">
        <f t="shared" si="2"/>
        <v>0.2</v>
      </c>
    </row>
    <row r="26" spans="1:39" x14ac:dyDescent="0.25">
      <c r="A26" t="s">
        <v>12</v>
      </c>
      <c r="B26" t="s">
        <v>62</v>
      </c>
      <c r="C26" s="9">
        <v>2300</v>
      </c>
      <c r="D26" s="9">
        <v>3950</v>
      </c>
      <c r="E26" s="10">
        <f t="shared" si="0"/>
        <v>0.58227848101265822</v>
      </c>
      <c r="AK26" s="13">
        <v>17</v>
      </c>
      <c r="AL26" s="15">
        <f t="shared" si="1"/>
        <v>0.30357142857142855</v>
      </c>
      <c r="AM26" s="14">
        <f t="shared" si="2"/>
        <v>0.3</v>
      </c>
    </row>
    <row r="27" spans="1:39" x14ac:dyDescent="0.25">
      <c r="A27" s="8" t="s">
        <v>60</v>
      </c>
      <c r="B27" s="8" t="s">
        <v>62</v>
      </c>
      <c r="C27" s="11">
        <v>2310</v>
      </c>
      <c r="D27" s="11">
        <v>5734</v>
      </c>
      <c r="E27" s="12">
        <f t="shared" si="0"/>
        <v>0.40286013254272757</v>
      </c>
      <c r="AK27" s="13">
        <v>18</v>
      </c>
      <c r="AL27" s="15">
        <f t="shared" si="1"/>
        <v>0.32142857142857145</v>
      </c>
      <c r="AM27" s="14">
        <f t="shared" si="2"/>
        <v>0.3</v>
      </c>
    </row>
    <row r="28" spans="1:39" x14ac:dyDescent="0.25">
      <c r="A28" t="s">
        <v>40</v>
      </c>
      <c r="B28" t="s">
        <v>62</v>
      </c>
      <c r="C28" s="9">
        <v>2340</v>
      </c>
      <c r="D28" s="9">
        <v>4449</v>
      </c>
      <c r="E28" s="10">
        <f t="shared" si="0"/>
        <v>0.52596089008766012</v>
      </c>
      <c r="AK28" s="13">
        <v>19</v>
      </c>
      <c r="AL28" s="15">
        <f t="shared" si="1"/>
        <v>0.3392857142857143</v>
      </c>
      <c r="AM28" s="14">
        <f t="shared" si="2"/>
        <v>0.3</v>
      </c>
    </row>
    <row r="29" spans="1:39" x14ac:dyDescent="0.25">
      <c r="A29" t="s">
        <v>82</v>
      </c>
      <c r="B29" t="s">
        <v>62</v>
      </c>
      <c r="C29" s="9">
        <f>1018+1323</f>
        <v>2341</v>
      </c>
      <c r="D29" s="9">
        <v>4800</v>
      </c>
      <c r="E29" s="10">
        <f t="shared" si="0"/>
        <v>0.48770833333333335</v>
      </c>
      <c r="AK29" s="13">
        <v>20</v>
      </c>
      <c r="AL29" s="15">
        <f t="shared" si="1"/>
        <v>0.35714285714285715</v>
      </c>
      <c r="AM29" s="14">
        <f t="shared" si="2"/>
        <v>0.3</v>
      </c>
    </row>
    <row r="30" spans="1:39" x14ac:dyDescent="0.25">
      <c r="A30" t="s">
        <v>29</v>
      </c>
      <c r="B30" t="s">
        <v>62</v>
      </c>
      <c r="C30" s="9">
        <v>2363</v>
      </c>
      <c r="D30" s="9">
        <v>4346</v>
      </c>
      <c r="E30" s="10">
        <f t="shared" si="0"/>
        <v>0.54371836171191901</v>
      </c>
      <c r="AK30" s="13">
        <v>21</v>
      </c>
      <c r="AL30" s="15">
        <f t="shared" si="1"/>
        <v>0.375</v>
      </c>
      <c r="AM30" s="14">
        <f t="shared" si="2"/>
        <v>0.3</v>
      </c>
    </row>
    <row r="31" spans="1:39" x14ac:dyDescent="0.25">
      <c r="A31" t="s">
        <v>46</v>
      </c>
      <c r="B31" t="s">
        <v>62</v>
      </c>
      <c r="C31" s="9">
        <v>2372</v>
      </c>
      <c r="D31" s="9">
        <v>4050</v>
      </c>
      <c r="E31" s="10">
        <f t="shared" si="0"/>
        <v>0.58567901234567898</v>
      </c>
      <c r="AK31" s="13">
        <v>22</v>
      </c>
      <c r="AL31" s="15">
        <f t="shared" si="1"/>
        <v>0.39285714285714285</v>
      </c>
      <c r="AM31" s="14">
        <f t="shared" si="2"/>
        <v>0.3</v>
      </c>
    </row>
    <row r="32" spans="1:39" x14ac:dyDescent="0.25">
      <c r="A32" t="s">
        <v>50</v>
      </c>
      <c r="B32" t="s">
        <v>62</v>
      </c>
      <c r="C32" s="9">
        <v>2372</v>
      </c>
      <c r="D32" s="9">
        <v>4050</v>
      </c>
      <c r="E32" s="10">
        <f t="shared" si="0"/>
        <v>0.58567901234567898</v>
      </c>
      <c r="AK32" s="13">
        <v>23</v>
      </c>
      <c r="AL32" s="15">
        <f t="shared" si="1"/>
        <v>0.4107142857142857</v>
      </c>
      <c r="AM32" s="14">
        <f t="shared" si="2"/>
        <v>0.4</v>
      </c>
    </row>
    <row r="33" spans="1:39" x14ac:dyDescent="0.25">
      <c r="A33" t="s">
        <v>56</v>
      </c>
      <c r="B33" t="s">
        <v>62</v>
      </c>
      <c r="C33" s="9">
        <v>2392</v>
      </c>
      <c r="D33" s="9">
        <v>3968</v>
      </c>
      <c r="E33" s="10">
        <f t="shared" si="0"/>
        <v>0.60282258064516125</v>
      </c>
      <c r="AK33" s="13">
        <v>24</v>
      </c>
      <c r="AL33" s="15">
        <f t="shared" si="1"/>
        <v>0.42857142857142855</v>
      </c>
      <c r="AM33" s="14">
        <f t="shared" si="2"/>
        <v>0.4</v>
      </c>
    </row>
    <row r="34" spans="1:39" x14ac:dyDescent="0.25">
      <c r="A34" t="s">
        <v>43</v>
      </c>
      <c r="B34" t="s">
        <v>62</v>
      </c>
      <c r="C34" s="9">
        <v>2410</v>
      </c>
      <c r="D34" s="9">
        <v>4797</v>
      </c>
      <c r="E34" s="10">
        <f t="shared" ref="E34:E65" si="3">C34/D34</f>
        <v>0.50239733166562439</v>
      </c>
      <c r="AK34" s="13">
        <v>25</v>
      </c>
      <c r="AL34" s="15">
        <f t="shared" si="1"/>
        <v>0.44642857142857145</v>
      </c>
      <c r="AM34" s="14">
        <f t="shared" si="2"/>
        <v>0.4</v>
      </c>
    </row>
    <row r="35" spans="1:39" x14ac:dyDescent="0.25">
      <c r="A35" t="s">
        <v>38</v>
      </c>
      <c r="B35" t="s">
        <v>62</v>
      </c>
      <c r="C35" s="9">
        <v>2422</v>
      </c>
      <c r="D35" s="9">
        <v>4641</v>
      </c>
      <c r="E35" s="10">
        <f t="shared" si="3"/>
        <v>0.52187028657616896</v>
      </c>
      <c r="AK35" s="13">
        <v>26</v>
      </c>
      <c r="AL35" s="15">
        <f t="shared" si="1"/>
        <v>0.4642857142857143</v>
      </c>
      <c r="AM35" s="14">
        <f t="shared" si="2"/>
        <v>0.4</v>
      </c>
    </row>
    <row r="36" spans="1:39" x14ac:dyDescent="0.25">
      <c r="A36" t="s">
        <v>47</v>
      </c>
      <c r="B36" t="s">
        <v>62</v>
      </c>
      <c r="C36" s="9">
        <v>2444</v>
      </c>
      <c r="D36" s="9">
        <v>4797</v>
      </c>
      <c r="E36" s="10">
        <f t="shared" si="3"/>
        <v>0.50948509485094851</v>
      </c>
      <c r="AK36" s="13">
        <v>27</v>
      </c>
      <c r="AL36" s="15">
        <f t="shared" si="1"/>
        <v>0.48214285714285715</v>
      </c>
      <c r="AM36" s="14">
        <f t="shared" si="2"/>
        <v>0.4</v>
      </c>
    </row>
    <row r="37" spans="1:39" x14ac:dyDescent="0.25">
      <c r="A37" t="s">
        <v>69</v>
      </c>
      <c r="B37" t="s">
        <v>62</v>
      </c>
      <c r="C37" s="9">
        <f>1174+1289</f>
        <v>2463</v>
      </c>
      <c r="D37" s="9">
        <v>4000</v>
      </c>
      <c r="E37" s="10">
        <f t="shared" si="3"/>
        <v>0.61575000000000002</v>
      </c>
      <c r="AK37" s="13">
        <v>28</v>
      </c>
      <c r="AL37" s="15">
        <f t="shared" si="1"/>
        <v>0.5</v>
      </c>
      <c r="AM37" s="14">
        <f t="shared" si="2"/>
        <v>0.5</v>
      </c>
    </row>
    <row r="38" spans="1:39" x14ac:dyDescent="0.25">
      <c r="A38" t="s">
        <v>67</v>
      </c>
      <c r="B38" t="s">
        <v>62</v>
      </c>
      <c r="C38" s="9">
        <f>1267+1211</f>
        <v>2478</v>
      </c>
      <c r="D38" s="9">
        <v>10000</v>
      </c>
      <c r="E38" s="10">
        <f t="shared" si="3"/>
        <v>0.24779999999999999</v>
      </c>
      <c r="AK38" s="13">
        <v>29</v>
      </c>
      <c r="AL38" s="15">
        <f t="shared" si="1"/>
        <v>0.5178571428571429</v>
      </c>
      <c r="AM38" s="14">
        <f t="shared" si="2"/>
        <v>0.5</v>
      </c>
    </row>
    <row r="39" spans="1:39" x14ac:dyDescent="0.25">
      <c r="A39" s="8" t="s">
        <v>61</v>
      </c>
      <c r="B39" s="8" t="s">
        <v>62</v>
      </c>
      <c r="C39" s="11">
        <v>2508</v>
      </c>
      <c r="D39" s="11">
        <v>5734</v>
      </c>
      <c r="E39" s="12">
        <f t="shared" si="3"/>
        <v>0.43739100104638995</v>
      </c>
      <c r="S39" t="s">
        <v>7</v>
      </c>
      <c r="AK39" s="13">
        <v>30</v>
      </c>
      <c r="AL39" s="15">
        <f t="shared" si="1"/>
        <v>0.5357142857142857</v>
      </c>
      <c r="AM39" s="14">
        <f t="shared" si="2"/>
        <v>0.5</v>
      </c>
    </row>
    <row r="40" spans="1:39" x14ac:dyDescent="0.25">
      <c r="A40" t="s">
        <v>21</v>
      </c>
      <c r="B40" t="s">
        <v>62</v>
      </c>
      <c r="C40" s="9">
        <v>2524</v>
      </c>
      <c r="D40" s="9">
        <v>4050</v>
      </c>
      <c r="E40" s="10">
        <f t="shared" si="3"/>
        <v>0.62320987654320992</v>
      </c>
      <c r="AK40" s="13">
        <v>31</v>
      </c>
      <c r="AL40" s="15">
        <f t="shared" si="1"/>
        <v>0.5535714285714286</v>
      </c>
      <c r="AM40" s="14">
        <f t="shared" si="2"/>
        <v>0.5</v>
      </c>
    </row>
    <row r="41" spans="1:39" x14ac:dyDescent="0.25">
      <c r="A41" t="s">
        <v>79</v>
      </c>
      <c r="B41" t="s">
        <v>62</v>
      </c>
      <c r="C41" s="9">
        <f>1077+1458</f>
        <v>2535</v>
      </c>
      <c r="D41" s="9">
        <v>4400</v>
      </c>
      <c r="E41" s="10">
        <f t="shared" si="3"/>
        <v>0.57613636363636367</v>
      </c>
      <c r="AK41" s="13">
        <v>32</v>
      </c>
      <c r="AL41" s="15">
        <f t="shared" si="1"/>
        <v>0.5714285714285714</v>
      </c>
      <c r="AM41" s="14">
        <f t="shared" si="2"/>
        <v>0.5</v>
      </c>
    </row>
    <row r="42" spans="1:39" x14ac:dyDescent="0.25">
      <c r="A42" t="s">
        <v>70</v>
      </c>
      <c r="B42" t="s">
        <v>62</v>
      </c>
      <c r="C42" s="9">
        <v>2558</v>
      </c>
      <c r="D42" s="9">
        <f>4050+4050</f>
        <v>8100</v>
      </c>
      <c r="E42" s="10">
        <f t="shared" si="3"/>
        <v>0.31580246913580245</v>
      </c>
      <c r="AK42" s="13">
        <v>33</v>
      </c>
      <c r="AL42" s="15">
        <f t="shared" si="1"/>
        <v>0.5892857142857143</v>
      </c>
      <c r="AM42" s="14">
        <f t="shared" si="2"/>
        <v>0.5</v>
      </c>
    </row>
    <row r="43" spans="1:39" x14ac:dyDescent="0.25">
      <c r="A43" t="s">
        <v>49</v>
      </c>
      <c r="B43" t="s">
        <v>62</v>
      </c>
      <c r="C43" s="9">
        <v>2572</v>
      </c>
      <c r="D43" s="9">
        <v>4087</v>
      </c>
      <c r="E43" s="10">
        <f t="shared" si="3"/>
        <v>0.62931245412282844</v>
      </c>
      <c r="AK43" s="13">
        <v>34</v>
      </c>
      <c r="AL43" s="15">
        <f t="shared" si="1"/>
        <v>0.6071428571428571</v>
      </c>
      <c r="AM43" s="14">
        <f t="shared" si="2"/>
        <v>0.6</v>
      </c>
    </row>
    <row r="44" spans="1:39" x14ac:dyDescent="0.25">
      <c r="A44" t="s">
        <v>71</v>
      </c>
      <c r="B44" t="s">
        <v>62</v>
      </c>
      <c r="C44" s="9">
        <f>1059+1569</f>
        <v>2628</v>
      </c>
      <c r="D44" s="9">
        <v>4050</v>
      </c>
      <c r="E44" s="10">
        <f t="shared" si="3"/>
        <v>0.64888888888888885</v>
      </c>
      <c r="AK44" s="13">
        <v>35</v>
      </c>
      <c r="AL44" s="15">
        <f t="shared" si="1"/>
        <v>0.625</v>
      </c>
      <c r="AM44" s="14">
        <f t="shared" si="2"/>
        <v>0.6</v>
      </c>
    </row>
    <row r="45" spans="1:39" x14ac:dyDescent="0.25">
      <c r="A45" t="s">
        <v>36</v>
      </c>
      <c r="B45" t="s">
        <v>62</v>
      </c>
      <c r="C45" s="9">
        <v>2638</v>
      </c>
      <c r="D45" s="9">
        <v>4050</v>
      </c>
      <c r="E45" s="10">
        <f t="shared" si="3"/>
        <v>0.65135802469135806</v>
      </c>
      <c r="AK45" s="13">
        <v>36</v>
      </c>
      <c r="AL45" s="15">
        <f t="shared" si="1"/>
        <v>0.6428571428571429</v>
      </c>
      <c r="AM45" s="14">
        <f t="shared" si="2"/>
        <v>0.6</v>
      </c>
    </row>
    <row r="46" spans="1:39" x14ac:dyDescent="0.25">
      <c r="A46" t="s">
        <v>42</v>
      </c>
      <c r="B46" t="s">
        <v>62</v>
      </c>
      <c r="C46" s="9">
        <v>2671</v>
      </c>
      <c r="D46" s="9">
        <v>4050</v>
      </c>
      <c r="E46" s="10">
        <f t="shared" si="3"/>
        <v>0.65950617283950619</v>
      </c>
      <c r="AK46" s="13">
        <v>37</v>
      </c>
      <c r="AL46" s="15">
        <f t="shared" si="1"/>
        <v>0.6607142857142857</v>
      </c>
      <c r="AM46" s="14">
        <f t="shared" si="2"/>
        <v>0.6</v>
      </c>
    </row>
    <row r="47" spans="1:39" x14ac:dyDescent="0.25">
      <c r="A47" t="s">
        <v>72</v>
      </c>
      <c r="B47" t="s">
        <v>62</v>
      </c>
      <c r="C47" s="9">
        <f>1321+1351</f>
        <v>2672</v>
      </c>
      <c r="D47" s="9">
        <v>5800</v>
      </c>
      <c r="E47" s="10">
        <f t="shared" si="3"/>
        <v>0.46068965517241378</v>
      </c>
      <c r="AK47" s="13">
        <v>38</v>
      </c>
      <c r="AL47" s="15">
        <f t="shared" si="1"/>
        <v>0.6785714285714286</v>
      </c>
      <c r="AM47" s="14">
        <f t="shared" si="2"/>
        <v>0.6</v>
      </c>
    </row>
    <row r="48" spans="1:39" x14ac:dyDescent="0.25">
      <c r="A48" t="s">
        <v>17</v>
      </c>
      <c r="B48" t="s">
        <v>62</v>
      </c>
      <c r="C48" s="9">
        <v>2688</v>
      </c>
      <c r="D48" s="9">
        <v>3735</v>
      </c>
      <c r="E48" s="10">
        <f t="shared" si="3"/>
        <v>0.7196787148594378</v>
      </c>
      <c r="AK48" s="13">
        <v>39</v>
      </c>
      <c r="AL48" s="15">
        <f t="shared" si="1"/>
        <v>0.6964285714285714</v>
      </c>
      <c r="AM48" s="14">
        <f t="shared" si="2"/>
        <v>0.6</v>
      </c>
    </row>
    <row r="49" spans="1:39" x14ac:dyDescent="0.25">
      <c r="A49" t="s">
        <v>33</v>
      </c>
      <c r="B49" t="s">
        <v>62</v>
      </c>
      <c r="C49" s="9">
        <v>2718</v>
      </c>
      <c r="D49" s="9">
        <v>9119</v>
      </c>
      <c r="E49" s="10">
        <f t="shared" si="3"/>
        <v>0.29805899769711591</v>
      </c>
      <c r="AK49" s="13">
        <v>40</v>
      </c>
      <c r="AL49" s="15">
        <f t="shared" si="1"/>
        <v>0.7142857142857143</v>
      </c>
      <c r="AM49" s="14">
        <f t="shared" si="2"/>
        <v>0.7</v>
      </c>
    </row>
    <row r="50" spans="1:39" x14ac:dyDescent="0.25">
      <c r="A50" t="s">
        <v>19</v>
      </c>
      <c r="B50" t="s">
        <v>62</v>
      </c>
      <c r="C50" s="9">
        <v>2757</v>
      </c>
      <c r="D50" s="9">
        <v>4346</v>
      </c>
      <c r="E50" s="10">
        <f t="shared" si="3"/>
        <v>0.63437643810400368</v>
      </c>
      <c r="AK50" s="13">
        <v>41</v>
      </c>
      <c r="AL50" s="15">
        <f t="shared" si="1"/>
        <v>0.7321428571428571</v>
      </c>
      <c r="AM50" s="14">
        <f t="shared" si="2"/>
        <v>0.7</v>
      </c>
    </row>
    <row r="51" spans="1:39" x14ac:dyDescent="0.25">
      <c r="A51" t="s">
        <v>77</v>
      </c>
      <c r="B51" t="s">
        <v>62</v>
      </c>
      <c r="C51" s="9">
        <f>1266+1500</f>
        <v>2766</v>
      </c>
      <c r="D51" s="9">
        <v>5800</v>
      </c>
      <c r="E51" s="10">
        <f t="shared" si="3"/>
        <v>0.47689655172413792</v>
      </c>
      <c r="AK51" s="13">
        <v>42</v>
      </c>
      <c r="AL51" s="15">
        <f t="shared" si="1"/>
        <v>0.75</v>
      </c>
      <c r="AM51" s="14">
        <f t="shared" si="2"/>
        <v>0.7</v>
      </c>
    </row>
    <row r="52" spans="1:39" x14ac:dyDescent="0.25">
      <c r="A52" t="s">
        <v>75</v>
      </c>
      <c r="B52" t="s">
        <v>62</v>
      </c>
      <c r="C52" s="9">
        <f>1266+1500</f>
        <v>2766</v>
      </c>
      <c r="D52" s="9">
        <v>5800</v>
      </c>
      <c r="E52" s="10">
        <f t="shared" si="3"/>
        <v>0.47689655172413792</v>
      </c>
      <c r="AK52" s="13">
        <v>43</v>
      </c>
      <c r="AL52" s="15">
        <f t="shared" si="1"/>
        <v>0.7678571428571429</v>
      </c>
      <c r="AM52" s="14">
        <f t="shared" si="2"/>
        <v>0.7</v>
      </c>
    </row>
    <row r="53" spans="1:39" x14ac:dyDescent="0.25">
      <c r="A53" t="s">
        <v>58</v>
      </c>
      <c r="B53" t="s">
        <v>62</v>
      </c>
      <c r="C53" s="9">
        <v>2826</v>
      </c>
      <c r="D53" s="9">
        <v>6000</v>
      </c>
      <c r="E53" s="10">
        <f t="shared" si="3"/>
        <v>0.47099999999999997</v>
      </c>
      <c r="AK53" s="13">
        <v>44</v>
      </c>
      <c r="AL53" s="15">
        <f t="shared" si="1"/>
        <v>0.7857142857142857</v>
      </c>
      <c r="AM53" s="14">
        <f t="shared" si="2"/>
        <v>0.7</v>
      </c>
    </row>
    <row r="54" spans="1:39" x14ac:dyDescent="0.25">
      <c r="A54" t="s">
        <v>11</v>
      </c>
      <c r="B54" t="s">
        <v>62</v>
      </c>
      <c r="C54" s="9">
        <v>2852</v>
      </c>
      <c r="D54" s="9">
        <v>4527</v>
      </c>
      <c r="E54" s="10">
        <f t="shared" si="3"/>
        <v>0.62999779103158826</v>
      </c>
      <c r="AK54" s="13">
        <v>45</v>
      </c>
      <c r="AL54" s="15">
        <f t="shared" si="1"/>
        <v>0.8035714285714286</v>
      </c>
      <c r="AM54" s="14">
        <f t="shared" si="2"/>
        <v>0.8</v>
      </c>
    </row>
    <row r="55" spans="1:39" x14ac:dyDescent="0.25">
      <c r="A55" t="s">
        <v>30</v>
      </c>
      <c r="B55" t="s">
        <v>62</v>
      </c>
      <c r="C55" s="9">
        <v>2871</v>
      </c>
      <c r="D55" s="9">
        <v>6387</v>
      </c>
      <c r="E55" s="10">
        <f t="shared" si="3"/>
        <v>0.44950681070925319</v>
      </c>
      <c r="AK55" s="13">
        <v>46</v>
      </c>
      <c r="AL55" s="15">
        <f t="shared" si="1"/>
        <v>0.8214285714285714</v>
      </c>
      <c r="AM55" s="14">
        <f t="shared" si="2"/>
        <v>0.8</v>
      </c>
    </row>
    <row r="56" spans="1:39" x14ac:dyDescent="0.25">
      <c r="A56" s="8" t="s">
        <v>85</v>
      </c>
      <c r="B56" s="8" t="s">
        <v>62</v>
      </c>
      <c r="C56" s="11">
        <v>2940</v>
      </c>
      <c r="D56" s="11">
        <v>10000</v>
      </c>
      <c r="E56" s="12">
        <f t="shared" si="3"/>
        <v>0.29399999999999998</v>
      </c>
      <c r="AK56" s="13">
        <v>47</v>
      </c>
      <c r="AL56" s="15">
        <f t="shared" si="1"/>
        <v>0.8392857142857143</v>
      </c>
      <c r="AM56" s="14">
        <f t="shared" si="2"/>
        <v>0.8</v>
      </c>
    </row>
    <row r="57" spans="1:39" x14ac:dyDescent="0.25">
      <c r="A57" t="s">
        <v>73</v>
      </c>
      <c r="B57" t="s">
        <v>62</v>
      </c>
      <c r="C57" s="9">
        <f>1480+1480</f>
        <v>2960</v>
      </c>
      <c r="D57" s="9">
        <v>5800</v>
      </c>
      <c r="E57" s="10">
        <f t="shared" si="3"/>
        <v>0.51034482758620692</v>
      </c>
      <c r="AK57" s="20">
        <v>48</v>
      </c>
      <c r="AL57" s="21">
        <f t="shared" si="1"/>
        <v>0.8571428571428571</v>
      </c>
      <c r="AM57" s="22">
        <f t="shared" si="2"/>
        <v>0.8</v>
      </c>
    </row>
    <row r="58" spans="1:39" x14ac:dyDescent="0.25">
      <c r="A58" t="s">
        <v>78</v>
      </c>
      <c r="B58" t="s">
        <v>62</v>
      </c>
      <c r="C58" s="9">
        <f>1519+1519</f>
        <v>3038</v>
      </c>
      <c r="D58" s="9">
        <v>5500</v>
      </c>
      <c r="E58" s="10">
        <f t="shared" si="3"/>
        <v>0.55236363636363639</v>
      </c>
      <c r="AK58" s="13">
        <v>49</v>
      </c>
      <c r="AL58" s="15">
        <f t="shared" si="1"/>
        <v>0.875</v>
      </c>
      <c r="AM58" s="14">
        <f t="shared" si="2"/>
        <v>0.8</v>
      </c>
    </row>
    <row r="59" spans="1:39" x14ac:dyDescent="0.25">
      <c r="A59" t="s">
        <v>57</v>
      </c>
      <c r="B59" t="s">
        <v>62</v>
      </c>
      <c r="C59" s="9">
        <v>3091</v>
      </c>
      <c r="D59" s="9">
        <v>7880</v>
      </c>
      <c r="E59" s="10">
        <f t="shared" si="3"/>
        <v>0.39225888324873098</v>
      </c>
      <c r="AK59" s="13">
        <v>50</v>
      </c>
      <c r="AL59" s="15">
        <f t="shared" si="1"/>
        <v>0.8928571428571429</v>
      </c>
      <c r="AM59" s="14">
        <f t="shared" si="2"/>
        <v>0.8</v>
      </c>
    </row>
    <row r="60" spans="1:39" x14ac:dyDescent="0.25">
      <c r="A60" t="s">
        <v>63</v>
      </c>
      <c r="B60" t="s">
        <v>62</v>
      </c>
      <c r="C60" s="9">
        <f>1592+1592</f>
        <v>3184</v>
      </c>
      <c r="D60" s="9">
        <v>5500</v>
      </c>
      <c r="E60" s="10">
        <f t="shared" si="3"/>
        <v>0.57890909090909093</v>
      </c>
      <c r="AK60" s="13">
        <v>51</v>
      </c>
      <c r="AL60" s="15">
        <f t="shared" si="1"/>
        <v>0.9107142857142857</v>
      </c>
      <c r="AM60" s="14">
        <f t="shared" si="2"/>
        <v>0.9</v>
      </c>
    </row>
    <row r="61" spans="1:39" x14ac:dyDescent="0.25">
      <c r="A61" t="s">
        <v>34</v>
      </c>
      <c r="B61" t="s">
        <v>62</v>
      </c>
      <c r="C61" s="9">
        <v>3279</v>
      </c>
      <c r="D61" s="9">
        <v>4043</v>
      </c>
      <c r="E61" s="10">
        <f t="shared" si="3"/>
        <v>0.81103141231758591</v>
      </c>
      <c r="AK61" s="13">
        <v>52</v>
      </c>
      <c r="AL61" s="15">
        <f t="shared" si="1"/>
        <v>0.9285714285714286</v>
      </c>
      <c r="AM61" s="14">
        <f t="shared" si="2"/>
        <v>0.9</v>
      </c>
    </row>
    <row r="62" spans="1:39" x14ac:dyDescent="0.25">
      <c r="A62" t="s">
        <v>13</v>
      </c>
      <c r="B62" t="s">
        <v>62</v>
      </c>
      <c r="C62" s="9">
        <v>3564</v>
      </c>
      <c r="D62" s="9">
        <f>6425+5224</f>
        <v>11649</v>
      </c>
      <c r="E62" s="10">
        <f t="shared" si="3"/>
        <v>0.30594900849858359</v>
      </c>
      <c r="AK62" s="13">
        <v>53</v>
      </c>
      <c r="AL62" s="15">
        <f t="shared" ref="AL62:AL64" si="4">AK62/56</f>
        <v>0.9464285714285714</v>
      </c>
      <c r="AM62" s="14">
        <f t="shared" ref="AM62:AM64" si="5">ROUNDDOWN(AL62,1)</f>
        <v>0.9</v>
      </c>
    </row>
    <row r="63" spans="1:39" x14ac:dyDescent="0.25">
      <c r="A63" t="s">
        <v>54</v>
      </c>
      <c r="B63" t="s">
        <v>62</v>
      </c>
      <c r="C63" s="9">
        <v>3889</v>
      </c>
      <c r="D63" s="9">
        <v>5068</v>
      </c>
      <c r="E63" s="10">
        <f t="shared" si="3"/>
        <v>0.76736385161799525</v>
      </c>
      <c r="AK63" s="13">
        <v>54</v>
      </c>
      <c r="AL63" s="15">
        <f t="shared" si="4"/>
        <v>0.9642857142857143</v>
      </c>
      <c r="AM63" s="14">
        <f t="shared" si="5"/>
        <v>0.9</v>
      </c>
    </row>
    <row r="64" spans="1:39" x14ac:dyDescent="0.25">
      <c r="A64" t="s">
        <v>74</v>
      </c>
      <c r="B64" t="s">
        <v>62</v>
      </c>
      <c r="C64" s="9">
        <f>2104+2122</f>
        <v>4226</v>
      </c>
      <c r="D64" s="9">
        <v>5800</v>
      </c>
      <c r="E64" s="10">
        <f t="shared" si="3"/>
        <v>0.72862068965517246</v>
      </c>
      <c r="AK64" s="13">
        <v>55</v>
      </c>
      <c r="AL64" s="15">
        <f t="shared" si="4"/>
        <v>0.9821428571428571</v>
      </c>
      <c r="AM64" s="14">
        <f t="shared" si="5"/>
        <v>0.9</v>
      </c>
    </row>
    <row r="65" spans="1:39" x14ac:dyDescent="0.25">
      <c r="A65" t="s">
        <v>81</v>
      </c>
      <c r="B65" t="s">
        <v>62</v>
      </c>
      <c r="C65" s="9">
        <f>2712+2712</f>
        <v>5424</v>
      </c>
      <c r="D65" s="9">
        <v>13000</v>
      </c>
      <c r="E65" s="10">
        <f t="shared" si="3"/>
        <v>0.41723076923076924</v>
      </c>
      <c r="AK65" s="13">
        <v>56</v>
      </c>
      <c r="AL65" s="15">
        <f t="shared" ref="AL65" si="6">AK65/56</f>
        <v>1</v>
      </c>
      <c r="AM65" s="14">
        <f t="shared" ref="AM65" si="7">ROUNDDOWN(AL65,1)</f>
        <v>1</v>
      </c>
    </row>
    <row r="66" spans="1:39" x14ac:dyDescent="0.25">
      <c r="A66" t="s">
        <v>66</v>
      </c>
      <c r="B66" t="s">
        <v>62</v>
      </c>
      <c r="C66" s="9">
        <f>3498+3092</f>
        <v>6590</v>
      </c>
      <c r="D66" s="9">
        <v>12000</v>
      </c>
      <c r="E66" s="10">
        <f t="shared" ref="E66:E97" si="8">C66/D66</f>
        <v>0.54916666666666669</v>
      </c>
    </row>
    <row r="67" spans="1:39" x14ac:dyDescent="0.25">
      <c r="A67" t="s">
        <v>14</v>
      </c>
      <c r="B67" t="s">
        <v>76</v>
      </c>
      <c r="C67" s="9">
        <v>2501</v>
      </c>
      <c r="D67" s="9">
        <v>4437</v>
      </c>
      <c r="E67" s="10">
        <f t="shared" si="8"/>
        <v>0.56366914581924721</v>
      </c>
    </row>
    <row r="68" spans="1:39" x14ac:dyDescent="0.25">
      <c r="A68" t="s">
        <v>28</v>
      </c>
      <c r="B68" t="s">
        <v>76</v>
      </c>
      <c r="C68" s="9">
        <v>2650</v>
      </c>
      <c r="D68" s="9">
        <v>4887</v>
      </c>
      <c r="E68" s="10">
        <f t="shared" si="8"/>
        <v>0.54225496214446489</v>
      </c>
    </row>
    <row r="69" spans="1:39" x14ac:dyDescent="0.25">
      <c r="A69" t="s">
        <v>16</v>
      </c>
      <c r="B69" t="s">
        <v>76</v>
      </c>
      <c r="C69" s="9">
        <v>3603</v>
      </c>
      <c r="D69" s="9">
        <v>4707</v>
      </c>
      <c r="E69" s="10">
        <f t="shared" si="8"/>
        <v>0.76545570427023579</v>
      </c>
    </row>
    <row r="70" spans="1:39" x14ac:dyDescent="0.25">
      <c r="A70" t="s">
        <v>80</v>
      </c>
      <c r="B70" t="s">
        <v>76</v>
      </c>
      <c r="C70" s="9">
        <f>1224+1224+1224</f>
        <v>3672</v>
      </c>
      <c r="D70" s="9">
        <v>4800</v>
      </c>
      <c r="E70" s="10">
        <f t="shared" si="8"/>
        <v>0.76500000000000001</v>
      </c>
    </row>
    <row r="71" spans="1:39" x14ac:dyDescent="0.25">
      <c r="A71" t="s">
        <v>20</v>
      </c>
      <c r="B71" t="s">
        <v>76</v>
      </c>
      <c r="C71" s="9">
        <v>3861</v>
      </c>
      <c r="D71" s="9">
        <v>5017</v>
      </c>
      <c r="E71" s="10">
        <f t="shared" si="8"/>
        <v>0.7695834163842934</v>
      </c>
    </row>
    <row r="72" spans="1:39" x14ac:dyDescent="0.25">
      <c r="A72" t="s">
        <v>83</v>
      </c>
      <c r="B72" t="s">
        <v>68</v>
      </c>
      <c r="C72" s="9">
        <f>948+948+948+948</f>
        <v>3792</v>
      </c>
      <c r="D72" s="9">
        <v>10000</v>
      </c>
      <c r="E72" s="10">
        <f t="shared" si="8"/>
        <v>0.37919999999999998</v>
      </c>
    </row>
    <row r="73" spans="1:39" x14ac:dyDescent="0.25">
      <c r="A73" s="13"/>
      <c r="B73" s="7"/>
      <c r="C73" s="17">
        <f>AVERAGE(C2:C72)</f>
        <v>2611.605633802817</v>
      </c>
      <c r="D73" s="17"/>
      <c r="E73" s="16"/>
    </row>
  </sheetData>
  <phoneticPr fontId="6" type="noConversion"/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topLeftCell="C4" zoomScale="85" zoomScaleNormal="85" workbookViewId="0">
      <selection activeCell="D1" sqref="D1"/>
    </sheetView>
  </sheetViews>
  <sheetFormatPr defaultColWidth="11.42578125" defaultRowHeight="15" x14ac:dyDescent="0.25"/>
  <cols>
    <col min="1" max="1" width="48" customWidth="1"/>
    <col min="2" max="2" width="11.7109375" customWidth="1"/>
    <col min="3" max="3" width="11.42578125" customWidth="1"/>
    <col min="4" max="4" width="17.42578125" style="5" customWidth="1"/>
    <col min="5" max="5" width="14.85546875" style="2" customWidth="1"/>
    <col min="6" max="257" width="8.85546875" customWidth="1"/>
  </cols>
  <sheetData>
    <row r="1" spans="1:5" x14ac:dyDescent="0.25">
      <c r="A1" s="1" t="s">
        <v>0</v>
      </c>
      <c r="B1" s="1" t="s">
        <v>8</v>
      </c>
      <c r="C1" s="1" t="s">
        <v>1</v>
      </c>
      <c r="D1" s="6" t="s">
        <v>5</v>
      </c>
      <c r="E1" s="4" t="s">
        <v>2</v>
      </c>
    </row>
    <row r="2" spans="1:5" x14ac:dyDescent="0.25">
      <c r="A2" t="s">
        <v>45</v>
      </c>
      <c r="B2" t="s">
        <v>64</v>
      </c>
      <c r="C2" s="9">
        <v>2242</v>
      </c>
      <c r="D2" s="9">
        <v>10267</v>
      </c>
      <c r="E2" s="10">
        <f t="shared" ref="E2:E33" si="0">C2/D2</f>
        <v>0.21836953345670596</v>
      </c>
    </row>
    <row r="3" spans="1:5" x14ac:dyDescent="0.25">
      <c r="A3" t="s">
        <v>48</v>
      </c>
      <c r="B3" t="s">
        <v>64</v>
      </c>
      <c r="C3" s="9">
        <v>1564</v>
      </c>
      <c r="D3" s="9">
        <v>7063</v>
      </c>
      <c r="E3" s="10">
        <f t="shared" si="0"/>
        <v>0.22143565057341072</v>
      </c>
    </row>
    <row r="4" spans="1:5" x14ac:dyDescent="0.25">
      <c r="A4" t="s">
        <v>52</v>
      </c>
      <c r="B4" t="s">
        <v>64</v>
      </c>
      <c r="C4" s="9">
        <v>1352</v>
      </c>
      <c r="D4" s="9">
        <v>5790</v>
      </c>
      <c r="E4" s="10">
        <f t="shared" si="0"/>
        <v>0.23350604490500865</v>
      </c>
    </row>
    <row r="5" spans="1:5" x14ac:dyDescent="0.25">
      <c r="A5" t="s">
        <v>44</v>
      </c>
      <c r="B5" t="s">
        <v>64</v>
      </c>
      <c r="C5" s="9">
        <v>1137</v>
      </c>
      <c r="D5" s="9">
        <v>4633</v>
      </c>
      <c r="E5" s="10">
        <f t="shared" si="0"/>
        <v>0.24541333908914312</v>
      </c>
    </row>
    <row r="6" spans="1:5" x14ac:dyDescent="0.25">
      <c r="A6" t="s">
        <v>32</v>
      </c>
      <c r="B6" t="s">
        <v>64</v>
      </c>
      <c r="C6" s="9">
        <v>1248</v>
      </c>
      <c r="D6" s="9">
        <v>4978</v>
      </c>
      <c r="E6" s="10">
        <f t="shared" si="0"/>
        <v>0.2507030936118923</v>
      </c>
    </row>
    <row r="7" spans="1:5" x14ac:dyDescent="0.25">
      <c r="A7" t="s">
        <v>27</v>
      </c>
      <c r="B7" t="s">
        <v>64</v>
      </c>
      <c r="C7" s="9">
        <v>1059</v>
      </c>
      <c r="D7" s="9">
        <v>3876</v>
      </c>
      <c r="E7" s="10">
        <f t="shared" si="0"/>
        <v>0.27321981424148606</v>
      </c>
    </row>
    <row r="8" spans="1:5" x14ac:dyDescent="0.25">
      <c r="A8" t="s">
        <v>25</v>
      </c>
      <c r="B8" t="s">
        <v>64</v>
      </c>
      <c r="C8" s="9">
        <v>1804</v>
      </c>
      <c r="D8" s="9">
        <v>3500</v>
      </c>
      <c r="E8" s="10">
        <f t="shared" si="0"/>
        <v>0.51542857142857146</v>
      </c>
    </row>
    <row r="9" spans="1:5" x14ac:dyDescent="0.25">
      <c r="A9" t="s">
        <v>15</v>
      </c>
      <c r="B9" t="s">
        <v>64</v>
      </c>
      <c r="C9" s="9">
        <v>2292</v>
      </c>
      <c r="D9" s="9">
        <v>4067</v>
      </c>
      <c r="E9" s="10">
        <f t="shared" si="0"/>
        <v>0.56356036390459796</v>
      </c>
    </row>
    <row r="10" spans="1:5" x14ac:dyDescent="0.25">
      <c r="A10" t="s">
        <v>24</v>
      </c>
      <c r="B10" t="s">
        <v>62</v>
      </c>
      <c r="C10" s="9">
        <v>2220</v>
      </c>
      <c r="D10" s="9">
        <v>9845</v>
      </c>
      <c r="E10" s="10">
        <f t="shared" si="0"/>
        <v>0.22549517521584561</v>
      </c>
    </row>
    <row r="11" spans="1:5" x14ac:dyDescent="0.25">
      <c r="A11" t="s">
        <v>23</v>
      </c>
      <c r="B11" t="s">
        <v>62</v>
      </c>
      <c r="C11" s="9">
        <v>2108</v>
      </c>
      <c r="D11" s="9">
        <v>9169</v>
      </c>
      <c r="E11" s="10">
        <f t="shared" si="0"/>
        <v>0.22990511506162067</v>
      </c>
    </row>
    <row r="12" spans="1:5" x14ac:dyDescent="0.25">
      <c r="A12" t="s">
        <v>67</v>
      </c>
      <c r="B12" t="s">
        <v>62</v>
      </c>
      <c r="C12" s="9">
        <f>1267+1211</f>
        <v>2478</v>
      </c>
      <c r="D12" s="9">
        <v>10000</v>
      </c>
      <c r="E12" s="10">
        <f t="shared" si="0"/>
        <v>0.24779999999999999</v>
      </c>
    </row>
    <row r="13" spans="1:5" x14ac:dyDescent="0.25">
      <c r="A13" t="s">
        <v>33</v>
      </c>
      <c r="B13" t="s">
        <v>62</v>
      </c>
      <c r="C13" s="9">
        <v>2718</v>
      </c>
      <c r="D13" s="9">
        <v>9119</v>
      </c>
      <c r="E13" s="10">
        <f t="shared" si="0"/>
        <v>0.29805899769711591</v>
      </c>
    </row>
    <row r="14" spans="1:5" x14ac:dyDescent="0.25">
      <c r="A14" t="s">
        <v>13</v>
      </c>
      <c r="B14" t="s">
        <v>62</v>
      </c>
      <c r="C14" s="9">
        <v>3564</v>
      </c>
      <c r="D14" s="9">
        <f>6425+5224</f>
        <v>11649</v>
      </c>
      <c r="E14" s="10">
        <f t="shared" si="0"/>
        <v>0.30594900849858359</v>
      </c>
    </row>
    <row r="15" spans="1:5" x14ac:dyDescent="0.25">
      <c r="A15" t="s">
        <v>70</v>
      </c>
      <c r="B15" t="s">
        <v>62</v>
      </c>
      <c r="C15" s="9">
        <v>2558</v>
      </c>
      <c r="D15" s="9">
        <f>4050+4050</f>
        <v>8100</v>
      </c>
      <c r="E15" s="10">
        <f t="shared" si="0"/>
        <v>0.31580246913580245</v>
      </c>
    </row>
    <row r="16" spans="1:5" x14ac:dyDescent="0.25">
      <c r="A16" t="s">
        <v>55</v>
      </c>
      <c r="B16" t="s">
        <v>62</v>
      </c>
      <c r="C16" s="9">
        <v>2019</v>
      </c>
      <c r="D16" s="9">
        <v>6125</v>
      </c>
      <c r="E16" s="10">
        <f t="shared" si="0"/>
        <v>0.32963265306122447</v>
      </c>
    </row>
    <row r="17" spans="1:5" x14ac:dyDescent="0.25">
      <c r="A17" t="s">
        <v>10</v>
      </c>
      <c r="B17" t="s">
        <v>62</v>
      </c>
      <c r="C17" s="9">
        <v>2025</v>
      </c>
      <c r="D17" s="9">
        <v>5700</v>
      </c>
      <c r="E17" s="10">
        <f t="shared" si="0"/>
        <v>0.35526315789473684</v>
      </c>
    </row>
    <row r="18" spans="1:5" x14ac:dyDescent="0.25">
      <c r="A18" t="s">
        <v>59</v>
      </c>
      <c r="B18" t="s">
        <v>62</v>
      </c>
      <c r="C18" s="9">
        <v>2208</v>
      </c>
      <c r="D18" s="9">
        <v>5930</v>
      </c>
      <c r="E18" s="10">
        <f t="shared" si="0"/>
        <v>0.3723440134907251</v>
      </c>
    </row>
    <row r="19" spans="1:5" x14ac:dyDescent="0.25">
      <c r="A19" t="s">
        <v>37</v>
      </c>
      <c r="B19" t="s">
        <v>62</v>
      </c>
      <c r="C19" s="9">
        <v>2080</v>
      </c>
      <c r="D19" s="9">
        <v>5390</v>
      </c>
      <c r="E19" s="10">
        <f t="shared" si="0"/>
        <v>0.38589981447124305</v>
      </c>
    </row>
    <row r="20" spans="1:5" x14ac:dyDescent="0.25">
      <c r="A20" t="s">
        <v>57</v>
      </c>
      <c r="B20" t="s">
        <v>62</v>
      </c>
      <c r="C20" s="9">
        <v>3091</v>
      </c>
      <c r="D20" s="9">
        <v>7880</v>
      </c>
      <c r="E20" s="10">
        <f t="shared" si="0"/>
        <v>0.39225888324873098</v>
      </c>
    </row>
    <row r="21" spans="1:5" x14ac:dyDescent="0.25">
      <c r="A21" s="8" t="s">
        <v>60</v>
      </c>
      <c r="B21" s="8" t="s">
        <v>62</v>
      </c>
      <c r="C21" s="11">
        <v>2310</v>
      </c>
      <c r="D21" s="11">
        <v>5734</v>
      </c>
      <c r="E21" s="12">
        <f t="shared" si="0"/>
        <v>0.40286013254272757</v>
      </c>
    </row>
    <row r="22" spans="1:5" x14ac:dyDescent="0.25">
      <c r="A22" t="s">
        <v>51</v>
      </c>
      <c r="B22" t="s">
        <v>62</v>
      </c>
      <c r="C22" s="9">
        <v>1950</v>
      </c>
      <c r="D22" s="9">
        <v>4718</v>
      </c>
      <c r="E22" s="10">
        <f t="shared" si="0"/>
        <v>0.41331072488342518</v>
      </c>
    </row>
    <row r="23" spans="1:5" x14ac:dyDescent="0.25">
      <c r="A23" t="s">
        <v>81</v>
      </c>
      <c r="B23" t="s">
        <v>62</v>
      </c>
      <c r="C23" s="9">
        <f>2712+2712</f>
        <v>5424</v>
      </c>
      <c r="D23" s="9">
        <v>13000</v>
      </c>
      <c r="E23" s="10">
        <f t="shared" si="0"/>
        <v>0.41723076923076924</v>
      </c>
    </row>
    <row r="24" spans="1:5" x14ac:dyDescent="0.25">
      <c r="A24" s="8" t="s">
        <v>61</v>
      </c>
      <c r="B24" s="8" t="s">
        <v>62</v>
      </c>
      <c r="C24" s="11">
        <v>2508</v>
      </c>
      <c r="D24" s="11">
        <v>5734</v>
      </c>
      <c r="E24" s="12">
        <f t="shared" si="0"/>
        <v>0.43739100104638995</v>
      </c>
    </row>
    <row r="25" spans="1:5" x14ac:dyDescent="0.25">
      <c r="A25" t="s">
        <v>30</v>
      </c>
      <c r="B25" t="s">
        <v>62</v>
      </c>
      <c r="C25" s="9">
        <v>2871</v>
      </c>
      <c r="D25" s="9">
        <v>6387</v>
      </c>
      <c r="E25" s="10">
        <f t="shared" si="0"/>
        <v>0.44950681070925319</v>
      </c>
    </row>
    <row r="26" spans="1:5" x14ac:dyDescent="0.25">
      <c r="A26" t="s">
        <v>35</v>
      </c>
      <c r="B26" t="s">
        <v>62</v>
      </c>
      <c r="C26" s="9">
        <v>2094</v>
      </c>
      <c r="D26" s="9">
        <v>4617</v>
      </c>
      <c r="E26" s="10">
        <f t="shared" si="0"/>
        <v>0.45354126055880439</v>
      </c>
    </row>
    <row r="27" spans="1:5" x14ac:dyDescent="0.25">
      <c r="A27" t="s">
        <v>72</v>
      </c>
      <c r="B27" t="s">
        <v>62</v>
      </c>
      <c r="C27" s="9">
        <f>1321+1351</f>
        <v>2672</v>
      </c>
      <c r="D27" s="9">
        <v>5800</v>
      </c>
      <c r="E27" s="10">
        <f t="shared" si="0"/>
        <v>0.46068965517241378</v>
      </c>
    </row>
    <row r="28" spans="1:5" x14ac:dyDescent="0.25">
      <c r="A28" t="s">
        <v>39</v>
      </c>
      <c r="B28" t="s">
        <v>62</v>
      </c>
      <c r="C28" s="9">
        <v>2042</v>
      </c>
      <c r="D28" s="9">
        <v>4423</v>
      </c>
      <c r="E28" s="10">
        <f t="shared" si="0"/>
        <v>0.46167759439294598</v>
      </c>
    </row>
    <row r="29" spans="1:5" x14ac:dyDescent="0.25">
      <c r="A29" t="s">
        <v>53</v>
      </c>
      <c r="B29" t="s">
        <v>62</v>
      </c>
      <c r="C29" s="9">
        <v>2098</v>
      </c>
      <c r="D29" s="9">
        <v>4527</v>
      </c>
      <c r="E29" s="10">
        <f t="shared" si="0"/>
        <v>0.46344157278550918</v>
      </c>
    </row>
    <row r="30" spans="1:5" x14ac:dyDescent="0.25">
      <c r="A30" t="s">
        <v>65</v>
      </c>
      <c r="B30" t="s">
        <v>62</v>
      </c>
      <c r="C30" s="9">
        <f>2247+2390</f>
        <v>4637</v>
      </c>
      <c r="D30" s="9">
        <v>10000</v>
      </c>
      <c r="E30" s="10">
        <f t="shared" si="0"/>
        <v>0.4637</v>
      </c>
    </row>
    <row r="31" spans="1:5" x14ac:dyDescent="0.25">
      <c r="A31" t="s">
        <v>58</v>
      </c>
      <c r="B31" t="s">
        <v>62</v>
      </c>
      <c r="C31" s="9">
        <v>2826</v>
      </c>
      <c r="D31" s="9">
        <v>6000</v>
      </c>
      <c r="E31" s="10">
        <f t="shared" si="0"/>
        <v>0.47099999999999997</v>
      </c>
    </row>
    <row r="32" spans="1:5" x14ac:dyDescent="0.25">
      <c r="A32" t="s">
        <v>41</v>
      </c>
      <c r="B32" t="s">
        <v>62</v>
      </c>
      <c r="C32" s="9">
        <v>2098</v>
      </c>
      <c r="D32" s="9">
        <v>4436</v>
      </c>
      <c r="E32" s="10">
        <f t="shared" si="0"/>
        <v>0.47294860234445446</v>
      </c>
    </row>
    <row r="33" spans="1:5" x14ac:dyDescent="0.25">
      <c r="A33" t="s">
        <v>77</v>
      </c>
      <c r="B33" t="s">
        <v>62</v>
      </c>
      <c r="C33" s="9">
        <f>1266+1500</f>
        <v>2766</v>
      </c>
      <c r="D33" s="9">
        <v>5800</v>
      </c>
      <c r="E33" s="10">
        <f t="shared" si="0"/>
        <v>0.47689655172413792</v>
      </c>
    </row>
    <row r="34" spans="1:5" x14ac:dyDescent="0.25">
      <c r="A34" t="s">
        <v>75</v>
      </c>
      <c r="B34" t="s">
        <v>62</v>
      </c>
      <c r="C34" s="9">
        <f>1266+1500</f>
        <v>2766</v>
      </c>
      <c r="D34" s="9">
        <v>5800</v>
      </c>
      <c r="E34" s="10">
        <f t="shared" ref="E34:E65" si="1">C34/D34</f>
        <v>0.47689655172413792</v>
      </c>
    </row>
    <row r="35" spans="1:5" x14ac:dyDescent="0.25">
      <c r="A35" t="s">
        <v>9</v>
      </c>
      <c r="B35" t="s">
        <v>62</v>
      </c>
      <c r="C35" s="9">
        <v>2257</v>
      </c>
      <c r="D35" s="9">
        <v>4707</v>
      </c>
      <c r="E35" s="10">
        <f t="shared" si="1"/>
        <v>0.47949861907796898</v>
      </c>
    </row>
    <row r="36" spans="1:5" x14ac:dyDescent="0.25">
      <c r="A36" t="s">
        <v>82</v>
      </c>
      <c r="B36" t="s">
        <v>62</v>
      </c>
      <c r="C36" s="9">
        <f>1018+1323</f>
        <v>2341</v>
      </c>
      <c r="D36" s="9">
        <v>4800</v>
      </c>
      <c r="E36" s="10">
        <f t="shared" si="1"/>
        <v>0.48770833333333335</v>
      </c>
    </row>
    <row r="37" spans="1:5" x14ac:dyDescent="0.25">
      <c r="A37" t="s">
        <v>31</v>
      </c>
      <c r="B37" t="s">
        <v>62</v>
      </c>
      <c r="C37" s="9">
        <v>2130</v>
      </c>
      <c r="D37" s="9">
        <v>4351</v>
      </c>
      <c r="E37" s="10">
        <f t="shared" si="1"/>
        <v>0.4895426338772696</v>
      </c>
    </row>
    <row r="38" spans="1:5" x14ac:dyDescent="0.25">
      <c r="A38" t="s">
        <v>18</v>
      </c>
      <c r="B38" t="s">
        <v>62</v>
      </c>
      <c r="C38" s="9">
        <v>2204</v>
      </c>
      <c r="D38" s="9">
        <v>4430</v>
      </c>
      <c r="E38" s="10">
        <f t="shared" si="1"/>
        <v>0.49751693002257336</v>
      </c>
    </row>
    <row r="39" spans="1:5" x14ac:dyDescent="0.25">
      <c r="A39" t="s">
        <v>43</v>
      </c>
      <c r="B39" t="s">
        <v>62</v>
      </c>
      <c r="C39" s="9">
        <v>2410</v>
      </c>
      <c r="D39" s="9">
        <v>4797</v>
      </c>
      <c r="E39" s="10">
        <f t="shared" si="1"/>
        <v>0.50239733166562439</v>
      </c>
    </row>
    <row r="40" spans="1:5" x14ac:dyDescent="0.25">
      <c r="A40" t="s">
        <v>47</v>
      </c>
      <c r="B40" t="s">
        <v>62</v>
      </c>
      <c r="C40" s="9">
        <v>2444</v>
      </c>
      <c r="D40" s="9">
        <v>4797</v>
      </c>
      <c r="E40" s="10">
        <f t="shared" si="1"/>
        <v>0.50948509485094851</v>
      </c>
    </row>
    <row r="41" spans="1:5" x14ac:dyDescent="0.25">
      <c r="A41" t="s">
        <v>73</v>
      </c>
      <c r="B41" t="s">
        <v>62</v>
      </c>
      <c r="C41" s="9">
        <f>1480+1480</f>
        <v>2960</v>
      </c>
      <c r="D41" s="9">
        <v>5800</v>
      </c>
      <c r="E41" s="10">
        <f t="shared" si="1"/>
        <v>0.51034482758620692</v>
      </c>
    </row>
    <row r="42" spans="1:5" x14ac:dyDescent="0.25">
      <c r="A42" s="8" t="s">
        <v>86</v>
      </c>
      <c r="B42" s="18" t="s">
        <v>62</v>
      </c>
      <c r="C42" s="11">
        <v>2940</v>
      </c>
      <c r="D42" s="11">
        <v>5734</v>
      </c>
      <c r="E42" s="19">
        <f t="shared" si="1"/>
        <v>0.51273107778165328</v>
      </c>
    </row>
    <row r="43" spans="1:5" x14ac:dyDescent="0.25">
      <c r="A43" t="s">
        <v>38</v>
      </c>
      <c r="B43" t="s">
        <v>62</v>
      </c>
      <c r="C43" s="9">
        <v>2422</v>
      </c>
      <c r="D43" s="9">
        <v>4641</v>
      </c>
      <c r="E43" s="10">
        <f t="shared" si="1"/>
        <v>0.52187028657616896</v>
      </c>
    </row>
    <row r="44" spans="1:5" x14ac:dyDescent="0.25">
      <c r="A44" t="s">
        <v>26</v>
      </c>
      <c r="B44" t="s">
        <v>62</v>
      </c>
      <c r="C44" s="9">
        <v>2124</v>
      </c>
      <c r="D44" s="9">
        <v>4043</v>
      </c>
      <c r="E44" s="10">
        <f t="shared" si="1"/>
        <v>0.52535246104377942</v>
      </c>
    </row>
    <row r="45" spans="1:5" x14ac:dyDescent="0.25">
      <c r="A45" t="s">
        <v>40</v>
      </c>
      <c r="B45" t="s">
        <v>62</v>
      </c>
      <c r="C45" s="9">
        <v>2340</v>
      </c>
      <c r="D45" s="9">
        <v>4449</v>
      </c>
      <c r="E45" s="10">
        <f t="shared" si="1"/>
        <v>0.52596089008766012</v>
      </c>
    </row>
    <row r="46" spans="1:5" x14ac:dyDescent="0.25">
      <c r="A46" t="s">
        <v>29</v>
      </c>
      <c r="B46" t="s">
        <v>62</v>
      </c>
      <c r="C46" s="9">
        <v>2363</v>
      </c>
      <c r="D46" s="9">
        <v>4346</v>
      </c>
      <c r="E46" s="10">
        <f t="shared" si="1"/>
        <v>0.54371836171191901</v>
      </c>
    </row>
    <row r="47" spans="1:5" x14ac:dyDescent="0.25">
      <c r="A47" t="s">
        <v>66</v>
      </c>
      <c r="B47" t="s">
        <v>62</v>
      </c>
      <c r="C47" s="9">
        <f>3498+3092</f>
        <v>6590</v>
      </c>
      <c r="D47" s="9">
        <v>12000</v>
      </c>
      <c r="E47" s="10">
        <f t="shared" si="1"/>
        <v>0.54916666666666669</v>
      </c>
    </row>
    <row r="48" spans="1:5" x14ac:dyDescent="0.25">
      <c r="A48" t="s">
        <v>78</v>
      </c>
      <c r="B48" t="s">
        <v>62</v>
      </c>
      <c r="C48" s="9">
        <f>1519+1519</f>
        <v>3038</v>
      </c>
      <c r="D48" s="9">
        <v>5500</v>
      </c>
      <c r="E48" s="10">
        <f t="shared" si="1"/>
        <v>0.55236363636363639</v>
      </c>
    </row>
    <row r="49" spans="1:5" x14ac:dyDescent="0.25">
      <c r="A49" t="s">
        <v>22</v>
      </c>
      <c r="B49" t="s">
        <v>62</v>
      </c>
      <c r="C49" s="9">
        <v>2248</v>
      </c>
      <c r="D49" s="9">
        <v>4050</v>
      </c>
      <c r="E49" s="10">
        <f t="shared" si="1"/>
        <v>0.55506172839506174</v>
      </c>
    </row>
    <row r="50" spans="1:5" x14ac:dyDescent="0.25">
      <c r="A50" t="s">
        <v>79</v>
      </c>
      <c r="B50" t="s">
        <v>62</v>
      </c>
      <c r="C50" s="9">
        <f>1077+1458</f>
        <v>2535</v>
      </c>
      <c r="D50" s="9">
        <v>4400</v>
      </c>
      <c r="E50" s="10">
        <f t="shared" si="1"/>
        <v>0.57613636363636367</v>
      </c>
    </row>
    <row r="51" spans="1:5" x14ac:dyDescent="0.25">
      <c r="A51" t="s">
        <v>63</v>
      </c>
      <c r="B51" t="s">
        <v>62</v>
      </c>
      <c r="C51" s="9">
        <f>1592+1592</f>
        <v>3184</v>
      </c>
      <c r="D51" s="9">
        <v>5500</v>
      </c>
      <c r="E51" s="10">
        <f t="shared" si="1"/>
        <v>0.57890909090909093</v>
      </c>
    </row>
    <row r="52" spans="1:5" x14ac:dyDescent="0.25">
      <c r="A52" t="s">
        <v>12</v>
      </c>
      <c r="B52" t="s">
        <v>62</v>
      </c>
      <c r="C52" s="9">
        <v>2300</v>
      </c>
      <c r="D52" s="9">
        <v>3950</v>
      </c>
      <c r="E52" s="10">
        <f t="shared" si="1"/>
        <v>0.58227848101265822</v>
      </c>
    </row>
    <row r="53" spans="1:5" x14ac:dyDescent="0.25">
      <c r="A53" t="s">
        <v>46</v>
      </c>
      <c r="B53" t="s">
        <v>62</v>
      </c>
      <c r="C53" s="9">
        <v>2372</v>
      </c>
      <c r="D53" s="9">
        <v>4050</v>
      </c>
      <c r="E53" s="10">
        <f t="shared" si="1"/>
        <v>0.58567901234567898</v>
      </c>
    </row>
    <row r="54" spans="1:5" x14ac:dyDescent="0.25">
      <c r="A54" t="s">
        <v>50</v>
      </c>
      <c r="B54" t="s">
        <v>62</v>
      </c>
      <c r="C54" s="9">
        <v>2372</v>
      </c>
      <c r="D54" s="9">
        <v>4050</v>
      </c>
      <c r="E54" s="10">
        <f t="shared" si="1"/>
        <v>0.58567901234567898</v>
      </c>
    </row>
    <row r="55" spans="1:5" x14ac:dyDescent="0.25">
      <c r="A55" t="s">
        <v>56</v>
      </c>
      <c r="B55" t="s">
        <v>62</v>
      </c>
      <c r="C55" s="9">
        <v>2392</v>
      </c>
      <c r="D55" s="9">
        <v>3968</v>
      </c>
      <c r="E55" s="10">
        <f t="shared" si="1"/>
        <v>0.60282258064516125</v>
      </c>
    </row>
    <row r="56" spans="1:5" x14ac:dyDescent="0.25">
      <c r="A56" t="s">
        <v>69</v>
      </c>
      <c r="B56" t="s">
        <v>62</v>
      </c>
      <c r="C56" s="9">
        <f>1174+1289</f>
        <v>2463</v>
      </c>
      <c r="D56" s="9">
        <v>4000</v>
      </c>
      <c r="E56" s="10">
        <f t="shared" si="1"/>
        <v>0.61575000000000002</v>
      </c>
    </row>
    <row r="57" spans="1:5" x14ac:dyDescent="0.25">
      <c r="A57" t="s">
        <v>21</v>
      </c>
      <c r="B57" t="s">
        <v>62</v>
      </c>
      <c r="C57" s="9">
        <v>2524</v>
      </c>
      <c r="D57" s="9">
        <v>4050</v>
      </c>
      <c r="E57" s="10">
        <f t="shared" si="1"/>
        <v>0.62320987654320992</v>
      </c>
    </row>
    <row r="58" spans="1:5" x14ac:dyDescent="0.25">
      <c r="A58" t="s">
        <v>49</v>
      </c>
      <c r="B58" t="s">
        <v>62</v>
      </c>
      <c r="C58" s="9">
        <v>2572</v>
      </c>
      <c r="D58" s="9">
        <v>4087</v>
      </c>
      <c r="E58" s="10">
        <f t="shared" si="1"/>
        <v>0.62931245412282844</v>
      </c>
    </row>
    <row r="59" spans="1:5" x14ac:dyDescent="0.25">
      <c r="A59" t="s">
        <v>11</v>
      </c>
      <c r="B59" t="s">
        <v>62</v>
      </c>
      <c r="C59" s="9">
        <v>2852</v>
      </c>
      <c r="D59" s="9">
        <v>4527</v>
      </c>
      <c r="E59" s="10">
        <f t="shared" si="1"/>
        <v>0.62999779103158826</v>
      </c>
    </row>
    <row r="60" spans="1:5" x14ac:dyDescent="0.25">
      <c r="A60" t="s">
        <v>19</v>
      </c>
      <c r="B60" t="s">
        <v>62</v>
      </c>
      <c r="C60" s="9">
        <v>2757</v>
      </c>
      <c r="D60" s="9">
        <v>4346</v>
      </c>
      <c r="E60" s="10">
        <f t="shared" si="1"/>
        <v>0.63437643810400368</v>
      </c>
    </row>
    <row r="61" spans="1:5" x14ac:dyDescent="0.25">
      <c r="A61" t="s">
        <v>71</v>
      </c>
      <c r="B61" t="s">
        <v>62</v>
      </c>
      <c r="C61" s="9">
        <f>1059+1569</f>
        <v>2628</v>
      </c>
      <c r="D61" s="9">
        <v>4050</v>
      </c>
      <c r="E61" s="10">
        <f t="shared" si="1"/>
        <v>0.64888888888888885</v>
      </c>
    </row>
    <row r="62" spans="1:5" x14ac:dyDescent="0.25">
      <c r="A62" t="s">
        <v>36</v>
      </c>
      <c r="B62" t="s">
        <v>62</v>
      </c>
      <c r="C62" s="9">
        <v>2638</v>
      </c>
      <c r="D62" s="9">
        <v>4050</v>
      </c>
      <c r="E62" s="10">
        <f t="shared" si="1"/>
        <v>0.65135802469135806</v>
      </c>
    </row>
    <row r="63" spans="1:5" x14ac:dyDescent="0.25">
      <c r="A63" t="s">
        <v>42</v>
      </c>
      <c r="B63" t="s">
        <v>62</v>
      </c>
      <c r="C63" s="9">
        <v>2671</v>
      </c>
      <c r="D63" s="9">
        <v>4050</v>
      </c>
      <c r="E63" s="10">
        <f t="shared" si="1"/>
        <v>0.65950617283950619</v>
      </c>
    </row>
    <row r="64" spans="1:5" x14ac:dyDescent="0.25">
      <c r="A64" t="s">
        <v>17</v>
      </c>
      <c r="B64" t="s">
        <v>62</v>
      </c>
      <c r="C64" s="9">
        <v>2688</v>
      </c>
      <c r="D64" s="9">
        <v>3735</v>
      </c>
      <c r="E64" s="10">
        <f t="shared" si="1"/>
        <v>0.7196787148594378</v>
      </c>
    </row>
    <row r="65" spans="1:5" x14ac:dyDescent="0.25">
      <c r="A65" t="s">
        <v>74</v>
      </c>
      <c r="B65" t="s">
        <v>62</v>
      </c>
      <c r="C65" s="9">
        <f>2104+2122</f>
        <v>4226</v>
      </c>
      <c r="D65" s="9">
        <v>5800</v>
      </c>
      <c r="E65" s="10">
        <f t="shared" si="1"/>
        <v>0.72862068965517246</v>
      </c>
    </row>
    <row r="66" spans="1:5" x14ac:dyDescent="0.25">
      <c r="A66" t="s">
        <v>54</v>
      </c>
      <c r="B66" t="s">
        <v>62</v>
      </c>
      <c r="C66" s="9">
        <v>3889</v>
      </c>
      <c r="D66" s="9">
        <v>5068</v>
      </c>
      <c r="E66" s="10">
        <f t="shared" ref="E66:E97" si="2">C66/D66</f>
        <v>0.76736385161799525</v>
      </c>
    </row>
    <row r="67" spans="1:5" x14ac:dyDescent="0.25">
      <c r="A67" t="s">
        <v>34</v>
      </c>
      <c r="B67" t="s">
        <v>62</v>
      </c>
      <c r="C67" s="9">
        <v>3279</v>
      </c>
      <c r="D67" s="9">
        <v>4043</v>
      </c>
      <c r="E67" s="10">
        <f t="shared" si="2"/>
        <v>0.81103141231758591</v>
      </c>
    </row>
    <row r="68" spans="1:5" x14ac:dyDescent="0.25">
      <c r="A68" t="s">
        <v>28</v>
      </c>
      <c r="B68" t="s">
        <v>76</v>
      </c>
      <c r="C68" s="9">
        <v>2650</v>
      </c>
      <c r="D68" s="9">
        <v>4887</v>
      </c>
      <c r="E68" s="10">
        <f t="shared" si="2"/>
        <v>0.54225496214446489</v>
      </c>
    </row>
    <row r="69" spans="1:5" x14ac:dyDescent="0.25">
      <c r="A69" t="s">
        <v>14</v>
      </c>
      <c r="B69" t="s">
        <v>76</v>
      </c>
      <c r="C69" s="9">
        <v>2501</v>
      </c>
      <c r="D69" s="9">
        <v>4437</v>
      </c>
      <c r="E69" s="10">
        <f t="shared" si="2"/>
        <v>0.56366914581924721</v>
      </c>
    </row>
    <row r="70" spans="1:5" x14ac:dyDescent="0.25">
      <c r="A70" t="s">
        <v>80</v>
      </c>
      <c r="B70" t="s">
        <v>76</v>
      </c>
      <c r="C70" s="9">
        <f>1224+1224+1224</f>
        <v>3672</v>
      </c>
      <c r="D70" s="9">
        <v>4800</v>
      </c>
      <c r="E70" s="10">
        <f t="shared" si="2"/>
        <v>0.76500000000000001</v>
      </c>
    </row>
    <row r="71" spans="1:5" x14ac:dyDescent="0.25">
      <c r="A71" t="s">
        <v>16</v>
      </c>
      <c r="B71" t="s">
        <v>76</v>
      </c>
      <c r="C71" s="9">
        <v>3603</v>
      </c>
      <c r="D71" s="9">
        <v>4707</v>
      </c>
      <c r="E71" s="10">
        <f t="shared" si="2"/>
        <v>0.76545570427023579</v>
      </c>
    </row>
    <row r="72" spans="1:5" x14ac:dyDescent="0.25">
      <c r="A72" t="s">
        <v>20</v>
      </c>
      <c r="B72" t="s">
        <v>76</v>
      </c>
      <c r="C72" s="9">
        <v>3861</v>
      </c>
      <c r="D72" s="9">
        <v>5017</v>
      </c>
      <c r="E72" s="10">
        <f t="shared" si="2"/>
        <v>0.7695834163842934</v>
      </c>
    </row>
    <row r="73" spans="1:5" x14ac:dyDescent="0.25">
      <c r="A73" t="s">
        <v>83</v>
      </c>
      <c r="B73" t="s">
        <v>68</v>
      </c>
      <c r="C73" s="9">
        <f>948+948+948+948</f>
        <v>3792</v>
      </c>
      <c r="D73" s="9">
        <v>10000</v>
      </c>
      <c r="E73" s="10">
        <f t="shared" si="2"/>
        <v>0.37919999999999998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3"/>
  <sheetViews>
    <sheetView showRuler="0" zoomScaleNormal="100" workbookViewId="0">
      <pane ySplit="1" topLeftCell="A36" activePane="bottomLeft" state="frozenSplit"/>
      <selection pane="bottomLeft" activeCell="C62" sqref="C62"/>
    </sheetView>
  </sheetViews>
  <sheetFormatPr defaultColWidth="11.42578125" defaultRowHeight="15" x14ac:dyDescent="0.25"/>
  <cols>
    <col min="1" max="1" width="41.140625" customWidth="1"/>
    <col min="2" max="3" width="8.85546875" customWidth="1"/>
    <col min="4" max="4" width="10.7109375" customWidth="1"/>
    <col min="5" max="250" width="8.85546875" customWidth="1"/>
  </cols>
  <sheetData>
    <row r="1" spans="1:8" x14ac:dyDescent="0.25">
      <c r="A1" s="1" t="s">
        <v>0</v>
      </c>
      <c r="B1" s="1" t="s">
        <v>6</v>
      </c>
      <c r="C1" s="1" t="s">
        <v>1</v>
      </c>
      <c r="D1" s="6" t="s">
        <v>5</v>
      </c>
      <c r="E1" s="1" t="s">
        <v>2</v>
      </c>
      <c r="F1" s="1" t="s">
        <v>3</v>
      </c>
      <c r="G1" s="1" t="s">
        <v>4</v>
      </c>
      <c r="H1" s="3"/>
    </row>
    <row r="2" spans="1:8" x14ac:dyDescent="0.25">
      <c r="A2" t="s">
        <v>9</v>
      </c>
      <c r="B2" t="s">
        <v>62</v>
      </c>
      <c r="C2" s="9">
        <v>2257</v>
      </c>
      <c r="D2" s="9">
        <v>4707</v>
      </c>
      <c r="E2" s="10">
        <f t="shared" ref="E2" si="0">C2/D2</f>
        <v>0.47949861907796898</v>
      </c>
      <c r="F2" s="9"/>
      <c r="G2" s="9"/>
      <c r="H2" s="3"/>
    </row>
    <row r="3" spans="1:8" x14ac:dyDescent="0.25">
      <c r="A3" t="s">
        <v>10</v>
      </c>
      <c r="B3" t="s">
        <v>62</v>
      </c>
      <c r="C3" s="9">
        <v>2025</v>
      </c>
      <c r="D3" s="9">
        <v>5700</v>
      </c>
      <c r="E3" s="10">
        <f>C3/D3</f>
        <v>0.35526315789473684</v>
      </c>
      <c r="F3" s="9"/>
      <c r="G3" s="9"/>
      <c r="H3" s="3"/>
    </row>
    <row r="4" spans="1:8" x14ac:dyDescent="0.25">
      <c r="A4" t="s">
        <v>11</v>
      </c>
      <c r="B4" t="s">
        <v>62</v>
      </c>
      <c r="C4" s="9">
        <v>2852</v>
      </c>
      <c r="D4" s="9">
        <v>4527</v>
      </c>
      <c r="E4" s="10">
        <f t="shared" ref="E4:E6" si="1">C4/D4</f>
        <v>0.62999779103158826</v>
      </c>
      <c r="F4" s="9"/>
      <c r="G4" s="9"/>
      <c r="H4" s="3"/>
    </row>
    <row r="5" spans="1:8" x14ac:dyDescent="0.25">
      <c r="A5" t="s">
        <v>12</v>
      </c>
      <c r="B5" t="s">
        <v>62</v>
      </c>
      <c r="C5" s="9">
        <v>2300</v>
      </c>
      <c r="D5" s="9">
        <v>3950</v>
      </c>
      <c r="E5" s="10">
        <f t="shared" si="1"/>
        <v>0.58227848101265822</v>
      </c>
      <c r="F5" s="9"/>
      <c r="G5" s="9"/>
      <c r="H5" s="3"/>
    </row>
    <row r="6" spans="1:8" x14ac:dyDescent="0.25">
      <c r="A6" t="s">
        <v>78</v>
      </c>
      <c r="B6" t="s">
        <v>62</v>
      </c>
      <c r="C6" s="9">
        <f>1519+1519</f>
        <v>3038</v>
      </c>
      <c r="D6" s="9">
        <v>5500</v>
      </c>
      <c r="E6" s="10">
        <f t="shared" si="1"/>
        <v>0.55236363636363639</v>
      </c>
      <c r="F6" s="9"/>
      <c r="G6" s="9"/>
      <c r="H6" s="3"/>
    </row>
    <row r="7" spans="1:8" x14ac:dyDescent="0.25">
      <c r="A7" t="s">
        <v>13</v>
      </c>
      <c r="B7" t="s">
        <v>62</v>
      </c>
      <c r="C7" s="9">
        <v>3564</v>
      </c>
      <c r="D7" s="9">
        <f>6425+5224</f>
        <v>11649</v>
      </c>
      <c r="E7" s="10">
        <f t="shared" ref="E7:E55" si="2">C7/D7</f>
        <v>0.30594900849858359</v>
      </c>
      <c r="F7" s="9"/>
      <c r="G7" s="9"/>
      <c r="H7" s="3"/>
    </row>
    <row r="8" spans="1:8" x14ac:dyDescent="0.25">
      <c r="A8" t="s">
        <v>14</v>
      </c>
      <c r="B8" t="s">
        <v>76</v>
      </c>
      <c r="C8" s="9">
        <v>2501</v>
      </c>
      <c r="D8" s="9">
        <v>4437</v>
      </c>
      <c r="E8" s="10">
        <f t="shared" si="2"/>
        <v>0.56366914581924721</v>
      </c>
      <c r="F8" s="9"/>
      <c r="G8" s="9"/>
      <c r="H8" s="3"/>
    </row>
    <row r="9" spans="1:8" x14ac:dyDescent="0.25">
      <c r="A9" t="s">
        <v>15</v>
      </c>
      <c r="B9" t="s">
        <v>64</v>
      </c>
      <c r="C9" s="9">
        <v>2292</v>
      </c>
      <c r="D9" s="9">
        <v>4067</v>
      </c>
      <c r="E9" s="10">
        <f t="shared" si="2"/>
        <v>0.56356036390459796</v>
      </c>
      <c r="F9" s="9"/>
      <c r="G9" s="9"/>
      <c r="H9" s="3"/>
    </row>
    <row r="10" spans="1:8" x14ac:dyDescent="0.25">
      <c r="A10" t="s">
        <v>16</v>
      </c>
      <c r="B10" t="s">
        <v>76</v>
      </c>
      <c r="C10" s="9">
        <v>3603</v>
      </c>
      <c r="D10" s="9">
        <v>4707</v>
      </c>
      <c r="E10" s="10">
        <f t="shared" si="2"/>
        <v>0.76545570427023579</v>
      </c>
      <c r="F10" s="9"/>
      <c r="G10" s="9"/>
      <c r="H10" s="3"/>
    </row>
    <row r="11" spans="1:8" x14ac:dyDescent="0.25">
      <c r="A11" t="s">
        <v>17</v>
      </c>
      <c r="B11" t="s">
        <v>62</v>
      </c>
      <c r="C11" s="9">
        <v>2688</v>
      </c>
      <c r="D11" s="9">
        <v>3735</v>
      </c>
      <c r="E11" s="10">
        <f t="shared" si="2"/>
        <v>0.7196787148594378</v>
      </c>
      <c r="F11" s="9"/>
      <c r="G11" s="9"/>
      <c r="H11" s="3"/>
    </row>
    <row r="12" spans="1:8" x14ac:dyDescent="0.25">
      <c r="A12" t="s">
        <v>66</v>
      </c>
      <c r="B12" t="s">
        <v>62</v>
      </c>
      <c r="C12" s="9">
        <f>3498+3092</f>
        <v>6590</v>
      </c>
      <c r="D12" s="9">
        <v>12000</v>
      </c>
      <c r="E12" s="10">
        <f t="shared" si="2"/>
        <v>0.54916666666666669</v>
      </c>
      <c r="F12" s="9"/>
      <c r="G12" s="9"/>
      <c r="H12" s="3"/>
    </row>
    <row r="13" spans="1:8" x14ac:dyDescent="0.25">
      <c r="A13" t="s">
        <v>18</v>
      </c>
      <c r="B13" t="s">
        <v>62</v>
      </c>
      <c r="C13" s="9">
        <v>2204</v>
      </c>
      <c r="D13" s="9">
        <v>4430</v>
      </c>
      <c r="E13" s="10">
        <f t="shared" si="2"/>
        <v>0.49751693002257336</v>
      </c>
      <c r="F13" s="9"/>
      <c r="G13" s="9"/>
      <c r="H13" s="3"/>
    </row>
    <row r="14" spans="1:8" x14ac:dyDescent="0.25">
      <c r="A14" t="s">
        <v>79</v>
      </c>
      <c r="B14" t="s">
        <v>62</v>
      </c>
      <c r="C14" s="9">
        <f>1077+1458</f>
        <v>2535</v>
      </c>
      <c r="D14" s="9">
        <v>4400</v>
      </c>
      <c r="E14" s="10">
        <f t="shared" si="2"/>
        <v>0.57613636363636367</v>
      </c>
      <c r="F14" s="9"/>
      <c r="G14" s="9"/>
      <c r="H14" s="3"/>
    </row>
    <row r="15" spans="1:8" x14ac:dyDescent="0.25">
      <c r="A15" t="s">
        <v>19</v>
      </c>
      <c r="B15" t="s">
        <v>62</v>
      </c>
      <c r="C15" s="9">
        <v>2757</v>
      </c>
      <c r="D15" s="9">
        <v>4346</v>
      </c>
      <c r="E15" s="10">
        <f t="shared" si="2"/>
        <v>0.63437643810400368</v>
      </c>
      <c r="F15" s="9"/>
      <c r="G15" s="9"/>
      <c r="H15" s="3"/>
    </row>
    <row r="16" spans="1:8" x14ac:dyDescent="0.25">
      <c r="A16" t="s">
        <v>20</v>
      </c>
      <c r="B16" t="s">
        <v>76</v>
      </c>
      <c r="C16" s="9">
        <v>3861</v>
      </c>
      <c r="D16" s="9">
        <v>5017</v>
      </c>
      <c r="E16" s="10">
        <f t="shared" si="2"/>
        <v>0.7695834163842934</v>
      </c>
      <c r="F16" s="9"/>
      <c r="G16" s="9"/>
      <c r="H16" s="3"/>
    </row>
    <row r="17" spans="1:8" x14ac:dyDescent="0.25">
      <c r="A17" t="s">
        <v>21</v>
      </c>
      <c r="B17" t="s">
        <v>62</v>
      </c>
      <c r="C17" s="9">
        <v>2524</v>
      </c>
      <c r="D17" s="9">
        <v>4050</v>
      </c>
      <c r="E17" s="10">
        <f t="shared" si="2"/>
        <v>0.62320987654320992</v>
      </c>
      <c r="F17" s="9"/>
      <c r="G17" s="9"/>
      <c r="H17" s="3"/>
    </row>
    <row r="18" spans="1:8" x14ac:dyDescent="0.25">
      <c r="A18" t="s">
        <v>22</v>
      </c>
      <c r="B18" t="s">
        <v>62</v>
      </c>
      <c r="C18" s="9">
        <v>2248</v>
      </c>
      <c r="D18" s="9">
        <v>4050</v>
      </c>
      <c r="E18" s="10">
        <f t="shared" si="2"/>
        <v>0.55506172839506174</v>
      </c>
      <c r="F18" s="9"/>
      <c r="G18" s="9"/>
      <c r="H18" s="3"/>
    </row>
    <row r="19" spans="1:8" x14ac:dyDescent="0.25">
      <c r="A19" t="s">
        <v>23</v>
      </c>
      <c r="B19" t="s">
        <v>62</v>
      </c>
      <c r="C19" s="9">
        <v>2108</v>
      </c>
      <c r="D19" s="9">
        <v>9169</v>
      </c>
      <c r="E19" s="10">
        <f t="shared" si="2"/>
        <v>0.22990511506162067</v>
      </c>
      <c r="F19" s="9"/>
      <c r="G19" s="9"/>
      <c r="H19" s="3"/>
    </row>
    <row r="20" spans="1:8" x14ac:dyDescent="0.25">
      <c r="A20" t="s">
        <v>67</v>
      </c>
      <c r="B20" t="s">
        <v>62</v>
      </c>
      <c r="C20" s="9">
        <f>1267+1211</f>
        <v>2478</v>
      </c>
      <c r="D20" s="9">
        <v>10000</v>
      </c>
      <c r="E20" s="10">
        <f t="shared" si="2"/>
        <v>0.24779999999999999</v>
      </c>
      <c r="F20" s="9"/>
      <c r="G20" s="9"/>
      <c r="H20" s="3"/>
    </row>
    <row r="21" spans="1:8" x14ac:dyDescent="0.25">
      <c r="A21" t="s">
        <v>72</v>
      </c>
      <c r="B21" t="s">
        <v>62</v>
      </c>
      <c r="C21" s="9">
        <f>1321+1351</f>
        <v>2672</v>
      </c>
      <c r="D21" s="9">
        <v>5800</v>
      </c>
      <c r="E21" s="10">
        <f t="shared" si="2"/>
        <v>0.46068965517241378</v>
      </c>
      <c r="F21" s="9"/>
      <c r="G21" s="9"/>
      <c r="H21" s="3"/>
    </row>
    <row r="22" spans="1:8" x14ac:dyDescent="0.25">
      <c r="A22" t="s">
        <v>24</v>
      </c>
      <c r="B22" t="s">
        <v>62</v>
      </c>
      <c r="C22" s="9">
        <v>2220</v>
      </c>
      <c r="D22" s="9">
        <v>9845</v>
      </c>
      <c r="E22" s="10">
        <f t="shared" si="2"/>
        <v>0.22549517521584561</v>
      </c>
      <c r="F22" s="9"/>
      <c r="G22" s="9"/>
      <c r="H22" s="3"/>
    </row>
    <row r="23" spans="1:8" x14ac:dyDescent="0.25">
      <c r="A23" t="s">
        <v>25</v>
      </c>
      <c r="B23" t="s">
        <v>64</v>
      </c>
      <c r="C23" s="9">
        <v>1804</v>
      </c>
      <c r="D23" s="9">
        <v>3500</v>
      </c>
      <c r="E23" s="10">
        <f t="shared" si="2"/>
        <v>0.51542857142857146</v>
      </c>
      <c r="F23" s="9"/>
      <c r="G23" s="9"/>
      <c r="H23" s="3"/>
    </row>
    <row r="24" spans="1:8" x14ac:dyDescent="0.25">
      <c r="A24" t="s">
        <v>26</v>
      </c>
      <c r="B24" t="s">
        <v>62</v>
      </c>
      <c r="C24" s="9">
        <v>2124</v>
      </c>
      <c r="D24" s="9">
        <v>4043</v>
      </c>
      <c r="E24" s="10">
        <f t="shared" si="2"/>
        <v>0.52535246104377942</v>
      </c>
      <c r="F24" s="9"/>
      <c r="G24" s="9"/>
      <c r="H24" s="3"/>
    </row>
    <row r="25" spans="1:8" x14ac:dyDescent="0.25">
      <c r="A25" t="s">
        <v>27</v>
      </c>
      <c r="B25" t="s">
        <v>64</v>
      </c>
      <c r="C25" s="9">
        <v>1059</v>
      </c>
      <c r="D25" s="9">
        <v>3876</v>
      </c>
      <c r="E25" s="10">
        <f t="shared" si="2"/>
        <v>0.27321981424148606</v>
      </c>
      <c r="F25" s="9"/>
      <c r="G25" s="9"/>
      <c r="H25" s="3"/>
    </row>
    <row r="26" spans="1:8" x14ac:dyDescent="0.25">
      <c r="A26" t="s">
        <v>28</v>
      </c>
      <c r="B26" t="s">
        <v>76</v>
      </c>
      <c r="C26" s="9">
        <v>2650</v>
      </c>
      <c r="D26" s="9">
        <v>4887</v>
      </c>
      <c r="E26" s="10">
        <f t="shared" si="2"/>
        <v>0.54225496214446489</v>
      </c>
      <c r="F26" s="9"/>
      <c r="G26" s="9"/>
      <c r="H26" s="3"/>
    </row>
    <row r="27" spans="1:8" x14ac:dyDescent="0.25">
      <c r="A27" t="s">
        <v>70</v>
      </c>
      <c r="B27" t="s">
        <v>62</v>
      </c>
      <c r="C27" s="9">
        <v>2558</v>
      </c>
      <c r="D27" s="9">
        <f>4050+4050</f>
        <v>8100</v>
      </c>
      <c r="E27" s="10">
        <f t="shared" si="2"/>
        <v>0.31580246913580245</v>
      </c>
      <c r="F27" s="9"/>
      <c r="G27" s="9"/>
      <c r="H27" s="3"/>
    </row>
    <row r="28" spans="1:8" x14ac:dyDescent="0.25">
      <c r="A28" t="s">
        <v>29</v>
      </c>
      <c r="B28" t="s">
        <v>62</v>
      </c>
      <c r="C28" s="9">
        <v>2363</v>
      </c>
      <c r="D28" s="9">
        <v>4346</v>
      </c>
      <c r="E28" s="10">
        <f t="shared" si="2"/>
        <v>0.54371836171191901</v>
      </c>
      <c r="F28" s="9"/>
      <c r="G28" s="9"/>
      <c r="H28" s="3"/>
    </row>
    <row r="29" spans="1:8" x14ac:dyDescent="0.25">
      <c r="A29" t="s">
        <v>80</v>
      </c>
      <c r="B29" t="s">
        <v>76</v>
      </c>
      <c r="C29" s="9">
        <f>1224+1224+1224</f>
        <v>3672</v>
      </c>
      <c r="D29" s="9">
        <v>4800</v>
      </c>
      <c r="E29" s="10">
        <f t="shared" si="2"/>
        <v>0.76500000000000001</v>
      </c>
      <c r="F29" s="9"/>
      <c r="G29" s="9"/>
      <c r="H29" s="3"/>
    </row>
    <row r="30" spans="1:8" x14ac:dyDescent="0.25">
      <c r="A30" t="s">
        <v>30</v>
      </c>
      <c r="B30" t="s">
        <v>62</v>
      </c>
      <c r="C30" s="9">
        <v>2871</v>
      </c>
      <c r="D30" s="9">
        <v>6387</v>
      </c>
      <c r="E30" s="10">
        <f t="shared" si="2"/>
        <v>0.44950681070925319</v>
      </c>
      <c r="F30" s="9"/>
      <c r="G30" s="9"/>
      <c r="H30" s="3"/>
    </row>
    <row r="31" spans="1:8" x14ac:dyDescent="0.25">
      <c r="A31" t="s">
        <v>31</v>
      </c>
      <c r="B31" t="s">
        <v>62</v>
      </c>
      <c r="C31" s="9">
        <v>2130</v>
      </c>
      <c r="D31" s="9">
        <v>4351</v>
      </c>
      <c r="E31" s="10">
        <f t="shared" si="2"/>
        <v>0.4895426338772696</v>
      </c>
      <c r="F31" s="9"/>
      <c r="G31" s="9"/>
      <c r="H31" s="3"/>
    </row>
    <row r="32" spans="1:8" x14ac:dyDescent="0.25">
      <c r="A32" t="s">
        <v>32</v>
      </c>
      <c r="B32" t="s">
        <v>64</v>
      </c>
      <c r="C32" s="9">
        <v>1248</v>
      </c>
      <c r="D32" s="9">
        <v>4978</v>
      </c>
      <c r="E32" s="10">
        <f t="shared" si="2"/>
        <v>0.2507030936118923</v>
      </c>
      <c r="F32" s="9"/>
      <c r="G32" s="9"/>
      <c r="H32" s="3"/>
    </row>
    <row r="33" spans="1:8" x14ac:dyDescent="0.25">
      <c r="A33" t="s">
        <v>33</v>
      </c>
      <c r="B33" t="s">
        <v>62</v>
      </c>
      <c r="C33" s="9">
        <v>2718</v>
      </c>
      <c r="D33" s="9">
        <v>9119</v>
      </c>
      <c r="E33" s="10">
        <f t="shared" si="2"/>
        <v>0.29805899769711591</v>
      </c>
      <c r="F33" s="9"/>
      <c r="G33" s="9"/>
      <c r="H33" s="3"/>
    </row>
    <row r="34" spans="1:8" x14ac:dyDescent="0.25">
      <c r="A34" t="s">
        <v>65</v>
      </c>
      <c r="B34" t="s">
        <v>62</v>
      </c>
      <c r="C34" s="9">
        <f>2247+2390</f>
        <v>4637</v>
      </c>
      <c r="D34" s="9">
        <v>10000</v>
      </c>
      <c r="E34" s="10">
        <f t="shared" si="2"/>
        <v>0.4637</v>
      </c>
      <c r="F34" s="9"/>
      <c r="G34" s="9"/>
      <c r="H34" s="3"/>
    </row>
    <row r="35" spans="1:8" x14ac:dyDescent="0.25">
      <c r="A35" t="s">
        <v>34</v>
      </c>
      <c r="B35" t="s">
        <v>62</v>
      </c>
      <c r="C35" s="9">
        <v>3279</v>
      </c>
      <c r="D35" s="9">
        <v>4043</v>
      </c>
      <c r="E35" s="10">
        <f t="shared" si="2"/>
        <v>0.81103141231758591</v>
      </c>
      <c r="F35" s="9"/>
      <c r="G35" s="9"/>
      <c r="H35" s="3"/>
    </row>
    <row r="36" spans="1:8" x14ac:dyDescent="0.25">
      <c r="A36" t="s">
        <v>35</v>
      </c>
      <c r="B36" t="s">
        <v>62</v>
      </c>
      <c r="C36" s="9">
        <v>2094</v>
      </c>
      <c r="D36" s="9">
        <v>4617</v>
      </c>
      <c r="E36" s="10">
        <f t="shared" si="2"/>
        <v>0.45354126055880439</v>
      </c>
      <c r="F36" s="9"/>
      <c r="G36" s="9"/>
      <c r="H36" s="3"/>
    </row>
    <row r="37" spans="1:8" x14ac:dyDescent="0.25">
      <c r="A37" t="s">
        <v>36</v>
      </c>
      <c r="B37" t="s">
        <v>62</v>
      </c>
      <c r="C37" s="9">
        <v>2638</v>
      </c>
      <c r="D37" s="9">
        <v>4050</v>
      </c>
      <c r="E37" s="10">
        <f t="shared" si="2"/>
        <v>0.65135802469135806</v>
      </c>
      <c r="F37" s="9"/>
      <c r="G37" s="9"/>
      <c r="H37" s="3"/>
    </row>
    <row r="38" spans="1:8" x14ac:dyDescent="0.25">
      <c r="A38" t="s">
        <v>83</v>
      </c>
      <c r="B38" t="s">
        <v>68</v>
      </c>
      <c r="C38" s="9">
        <f>948+948+948+948</f>
        <v>3792</v>
      </c>
      <c r="D38" s="9">
        <v>10000</v>
      </c>
      <c r="E38" s="10">
        <f t="shared" si="2"/>
        <v>0.37919999999999998</v>
      </c>
      <c r="F38" s="9"/>
      <c r="G38" s="9"/>
      <c r="H38" s="3"/>
    </row>
    <row r="39" spans="1:8" x14ac:dyDescent="0.25">
      <c r="A39" t="s">
        <v>37</v>
      </c>
      <c r="B39" t="s">
        <v>62</v>
      </c>
      <c r="C39" s="9">
        <v>2080</v>
      </c>
      <c r="D39" s="9">
        <v>5390</v>
      </c>
      <c r="E39" s="10">
        <f t="shared" si="2"/>
        <v>0.38589981447124305</v>
      </c>
      <c r="F39" s="9"/>
      <c r="G39" s="9"/>
    </row>
    <row r="40" spans="1:8" x14ac:dyDescent="0.25">
      <c r="A40" t="s">
        <v>38</v>
      </c>
      <c r="B40" t="s">
        <v>62</v>
      </c>
      <c r="C40" s="9">
        <v>2422</v>
      </c>
      <c r="D40" s="9">
        <v>4641</v>
      </c>
      <c r="E40" s="10">
        <f t="shared" si="2"/>
        <v>0.52187028657616896</v>
      </c>
      <c r="F40" s="9"/>
      <c r="G40" s="9"/>
    </row>
    <row r="41" spans="1:8" x14ac:dyDescent="0.25">
      <c r="A41" t="s">
        <v>71</v>
      </c>
      <c r="B41" t="s">
        <v>62</v>
      </c>
      <c r="C41" s="9">
        <f>1059+1569</f>
        <v>2628</v>
      </c>
      <c r="D41" s="9">
        <v>4050</v>
      </c>
      <c r="E41" s="10">
        <f t="shared" si="2"/>
        <v>0.64888888888888885</v>
      </c>
      <c r="F41" s="9"/>
      <c r="G41" s="9"/>
    </row>
    <row r="42" spans="1:8" x14ac:dyDescent="0.25">
      <c r="A42" t="s">
        <v>74</v>
      </c>
      <c r="B42" t="s">
        <v>62</v>
      </c>
      <c r="C42" s="9">
        <f>2104+2122</f>
        <v>4226</v>
      </c>
      <c r="D42" s="9">
        <v>5800</v>
      </c>
      <c r="E42" s="10">
        <f t="shared" si="2"/>
        <v>0.72862068965517246</v>
      </c>
      <c r="F42" s="9"/>
      <c r="G42" s="9"/>
    </row>
    <row r="43" spans="1:8" x14ac:dyDescent="0.25">
      <c r="A43" t="s">
        <v>39</v>
      </c>
      <c r="B43" t="s">
        <v>62</v>
      </c>
      <c r="C43" s="9">
        <v>2042</v>
      </c>
      <c r="D43" s="9">
        <v>4423</v>
      </c>
      <c r="E43" s="10">
        <f t="shared" si="2"/>
        <v>0.46167759439294598</v>
      </c>
      <c r="F43" s="9"/>
      <c r="G43" s="9"/>
    </row>
    <row r="44" spans="1:8" x14ac:dyDescent="0.25">
      <c r="A44" t="s">
        <v>40</v>
      </c>
      <c r="B44" t="s">
        <v>62</v>
      </c>
      <c r="C44" s="9">
        <v>2340</v>
      </c>
      <c r="D44" s="9">
        <v>4449</v>
      </c>
      <c r="E44" s="10">
        <f t="shared" si="2"/>
        <v>0.52596089008766012</v>
      </c>
      <c r="F44" s="9"/>
      <c r="G44" s="9"/>
    </row>
    <row r="45" spans="1:8" x14ac:dyDescent="0.25">
      <c r="A45" t="s">
        <v>41</v>
      </c>
      <c r="B45" t="s">
        <v>62</v>
      </c>
      <c r="C45" s="9">
        <v>2098</v>
      </c>
      <c r="D45" s="9">
        <v>4436</v>
      </c>
      <c r="E45" s="10">
        <f t="shared" si="2"/>
        <v>0.47294860234445446</v>
      </c>
      <c r="F45" s="9"/>
      <c r="G45" s="9"/>
    </row>
    <row r="46" spans="1:8" x14ac:dyDescent="0.25">
      <c r="A46" t="s">
        <v>42</v>
      </c>
      <c r="B46" t="s">
        <v>62</v>
      </c>
      <c r="C46" s="9">
        <v>2671</v>
      </c>
      <c r="D46" s="9">
        <v>4050</v>
      </c>
      <c r="E46" s="10">
        <f t="shared" si="2"/>
        <v>0.65950617283950619</v>
      </c>
      <c r="F46" s="9"/>
      <c r="G46" s="9"/>
    </row>
    <row r="47" spans="1:8" x14ac:dyDescent="0.25">
      <c r="A47" t="s">
        <v>69</v>
      </c>
      <c r="B47" t="s">
        <v>62</v>
      </c>
      <c r="C47" s="9">
        <f>1174+1289</f>
        <v>2463</v>
      </c>
      <c r="D47" s="9">
        <v>4000</v>
      </c>
      <c r="E47" s="10">
        <f t="shared" si="2"/>
        <v>0.61575000000000002</v>
      </c>
      <c r="F47" s="9"/>
      <c r="G47" s="9"/>
    </row>
    <row r="48" spans="1:8" x14ac:dyDescent="0.25">
      <c r="A48" t="s">
        <v>73</v>
      </c>
      <c r="B48" t="s">
        <v>62</v>
      </c>
      <c r="C48" s="9">
        <f>1480+1480</f>
        <v>2960</v>
      </c>
      <c r="D48" s="9">
        <v>5800</v>
      </c>
      <c r="E48" s="10">
        <f t="shared" si="2"/>
        <v>0.51034482758620692</v>
      </c>
      <c r="F48" s="9"/>
      <c r="G48" s="9"/>
    </row>
    <row r="49" spans="1:7" x14ac:dyDescent="0.25">
      <c r="A49" t="s">
        <v>43</v>
      </c>
      <c r="B49" t="s">
        <v>62</v>
      </c>
      <c r="C49" s="9">
        <v>2410</v>
      </c>
      <c r="D49" s="9">
        <v>4797</v>
      </c>
      <c r="E49" s="10">
        <f t="shared" si="2"/>
        <v>0.50239733166562439</v>
      </c>
      <c r="F49" s="9"/>
      <c r="G49" s="9"/>
    </row>
    <row r="50" spans="1:7" x14ac:dyDescent="0.25">
      <c r="A50" t="s">
        <v>44</v>
      </c>
      <c r="B50" t="s">
        <v>64</v>
      </c>
      <c r="C50" s="9">
        <v>1137</v>
      </c>
      <c r="D50" s="9">
        <v>4633</v>
      </c>
      <c r="E50" s="10">
        <f t="shared" si="2"/>
        <v>0.24541333908914312</v>
      </c>
      <c r="F50" s="9"/>
      <c r="G50" s="9"/>
    </row>
    <row r="51" spans="1:7" x14ac:dyDescent="0.25">
      <c r="A51" t="s">
        <v>45</v>
      </c>
      <c r="B51" t="s">
        <v>64</v>
      </c>
      <c r="C51" s="9">
        <v>2242</v>
      </c>
      <c r="D51" s="9">
        <v>10267</v>
      </c>
      <c r="E51" s="10">
        <f t="shared" si="2"/>
        <v>0.21836953345670596</v>
      </c>
      <c r="F51" s="9"/>
      <c r="G51" s="9"/>
    </row>
    <row r="52" spans="1:7" x14ac:dyDescent="0.25">
      <c r="A52" t="s">
        <v>46</v>
      </c>
      <c r="B52" t="s">
        <v>62</v>
      </c>
      <c r="C52" s="9">
        <v>2372</v>
      </c>
      <c r="D52" s="9">
        <v>4050</v>
      </c>
      <c r="E52" s="10">
        <f t="shared" si="2"/>
        <v>0.58567901234567898</v>
      </c>
      <c r="F52" s="9"/>
      <c r="G52" s="9"/>
    </row>
    <row r="53" spans="1:7" x14ac:dyDescent="0.25">
      <c r="A53" t="s">
        <v>47</v>
      </c>
      <c r="B53" t="s">
        <v>62</v>
      </c>
      <c r="C53" s="9">
        <v>2444</v>
      </c>
      <c r="D53" s="9">
        <v>4797</v>
      </c>
      <c r="E53" s="10">
        <f t="shared" si="2"/>
        <v>0.50948509485094851</v>
      </c>
      <c r="F53" s="9"/>
      <c r="G53" s="9"/>
    </row>
    <row r="54" spans="1:7" x14ac:dyDescent="0.25">
      <c r="A54" t="s">
        <v>48</v>
      </c>
      <c r="B54" t="s">
        <v>64</v>
      </c>
      <c r="C54" s="9">
        <v>1564</v>
      </c>
      <c r="D54" s="9">
        <v>7063</v>
      </c>
      <c r="E54" s="10">
        <f t="shared" si="2"/>
        <v>0.22143565057341072</v>
      </c>
      <c r="F54" s="9"/>
      <c r="G54" s="9"/>
    </row>
    <row r="55" spans="1:7" x14ac:dyDescent="0.25">
      <c r="A55" t="s">
        <v>49</v>
      </c>
      <c r="B55" t="s">
        <v>62</v>
      </c>
      <c r="C55" s="9">
        <v>2572</v>
      </c>
      <c r="D55" s="9">
        <v>4087</v>
      </c>
      <c r="E55" s="10">
        <f t="shared" si="2"/>
        <v>0.62931245412282844</v>
      </c>
      <c r="F55" s="9"/>
      <c r="G55" s="9"/>
    </row>
    <row r="56" spans="1:7" x14ac:dyDescent="0.25">
      <c r="A56" t="s">
        <v>77</v>
      </c>
      <c r="B56" t="s">
        <v>62</v>
      </c>
      <c r="C56" s="9">
        <f>1266+1500</f>
        <v>2766</v>
      </c>
      <c r="D56" s="9">
        <v>5800</v>
      </c>
      <c r="E56" s="10">
        <f t="shared" ref="E56:E58" si="3">C56/D56</f>
        <v>0.47689655172413792</v>
      </c>
      <c r="F56" s="9"/>
      <c r="G56" s="9"/>
    </row>
    <row r="57" spans="1:7" x14ac:dyDescent="0.25">
      <c r="A57" t="s">
        <v>81</v>
      </c>
      <c r="B57" t="s">
        <v>62</v>
      </c>
      <c r="C57" s="9">
        <f>2712+2712</f>
        <v>5424</v>
      </c>
      <c r="D57" s="9">
        <v>13000</v>
      </c>
      <c r="E57" s="10">
        <f t="shared" si="3"/>
        <v>0.41723076923076924</v>
      </c>
      <c r="F57" s="9"/>
      <c r="G57" s="9"/>
    </row>
    <row r="58" spans="1:7" x14ac:dyDescent="0.25">
      <c r="A58" t="s">
        <v>50</v>
      </c>
      <c r="B58" t="s">
        <v>62</v>
      </c>
      <c r="C58" s="9">
        <v>2372</v>
      </c>
      <c r="D58" s="9">
        <v>4050</v>
      </c>
      <c r="E58" s="10">
        <f t="shared" si="3"/>
        <v>0.58567901234567898</v>
      </c>
      <c r="F58" s="9"/>
      <c r="G58" s="9"/>
    </row>
    <row r="59" spans="1:7" x14ac:dyDescent="0.25">
      <c r="A59" t="s">
        <v>51</v>
      </c>
      <c r="B59" t="s">
        <v>62</v>
      </c>
      <c r="C59" s="9">
        <v>1950</v>
      </c>
      <c r="D59" s="9">
        <v>4718</v>
      </c>
      <c r="E59" s="10">
        <f>C59/D59</f>
        <v>0.41331072488342518</v>
      </c>
      <c r="F59" s="9"/>
      <c r="G59" s="9"/>
    </row>
    <row r="60" spans="1:7" x14ac:dyDescent="0.25">
      <c r="A60" s="8" t="s">
        <v>60</v>
      </c>
      <c r="B60" s="8" t="s">
        <v>62</v>
      </c>
      <c r="C60" s="11">
        <v>2310</v>
      </c>
      <c r="D60" s="11">
        <v>5734</v>
      </c>
      <c r="E60" s="12">
        <f>C60/D60</f>
        <v>0.40286013254272757</v>
      </c>
      <c r="F60" s="9"/>
      <c r="G60" s="9"/>
    </row>
    <row r="61" spans="1:7" x14ac:dyDescent="0.25">
      <c r="A61" s="8" t="s">
        <v>61</v>
      </c>
      <c r="B61" s="8" t="s">
        <v>62</v>
      </c>
      <c r="C61" s="11">
        <v>3249</v>
      </c>
      <c r="D61" s="11">
        <v>5734</v>
      </c>
      <c r="E61" s="12">
        <f>C61/D61</f>
        <v>0.56662016044645969</v>
      </c>
      <c r="F61" s="9"/>
      <c r="G61" s="9"/>
    </row>
    <row r="62" spans="1:7" x14ac:dyDescent="0.25">
      <c r="A62" s="8" t="s">
        <v>84</v>
      </c>
      <c r="B62" s="8" t="s">
        <v>62</v>
      </c>
      <c r="C62" s="11">
        <f>3249+479</f>
        <v>3728</v>
      </c>
      <c r="D62" s="11">
        <v>5734</v>
      </c>
      <c r="E62" s="12">
        <f>C62/D62</f>
        <v>0.65015695849319843</v>
      </c>
      <c r="F62" s="9"/>
      <c r="G62" s="9"/>
    </row>
    <row r="63" spans="1:7" x14ac:dyDescent="0.25">
      <c r="A63" t="s">
        <v>82</v>
      </c>
      <c r="B63" t="s">
        <v>62</v>
      </c>
      <c r="C63" s="9">
        <f>1018+1323</f>
        <v>2341</v>
      </c>
      <c r="D63" s="9">
        <v>4800</v>
      </c>
      <c r="E63" s="10">
        <f t="shared" ref="E63:E73" si="4">C63/D63</f>
        <v>0.48770833333333335</v>
      </c>
      <c r="F63" s="9"/>
      <c r="G63" s="9"/>
    </row>
    <row r="64" spans="1:7" x14ac:dyDescent="0.25">
      <c r="A64" t="s">
        <v>52</v>
      </c>
      <c r="B64" t="s">
        <v>64</v>
      </c>
      <c r="C64" s="9">
        <v>1352</v>
      </c>
      <c r="D64" s="9">
        <v>5790</v>
      </c>
      <c r="E64" s="10">
        <f t="shared" si="4"/>
        <v>0.23350604490500865</v>
      </c>
      <c r="F64" s="9"/>
      <c r="G64" s="9"/>
    </row>
    <row r="65" spans="1:7" x14ac:dyDescent="0.25">
      <c r="A65" t="s">
        <v>53</v>
      </c>
      <c r="B65" t="s">
        <v>62</v>
      </c>
      <c r="C65" s="9">
        <v>2098</v>
      </c>
      <c r="D65" s="9">
        <v>4527</v>
      </c>
      <c r="E65" s="10">
        <f t="shared" si="4"/>
        <v>0.46344157278550918</v>
      </c>
      <c r="F65" s="9"/>
      <c r="G65" s="9"/>
    </row>
    <row r="66" spans="1:7" x14ac:dyDescent="0.25">
      <c r="A66" t="s">
        <v>54</v>
      </c>
      <c r="B66" t="s">
        <v>62</v>
      </c>
      <c r="C66" s="9">
        <v>3889</v>
      </c>
      <c r="D66" s="9">
        <v>5068</v>
      </c>
      <c r="E66" s="10">
        <f t="shared" si="4"/>
        <v>0.76736385161799525</v>
      </c>
      <c r="F66" s="9"/>
      <c r="G66" s="9"/>
    </row>
    <row r="67" spans="1:7" x14ac:dyDescent="0.25">
      <c r="A67" t="s">
        <v>55</v>
      </c>
      <c r="B67" t="s">
        <v>62</v>
      </c>
      <c r="C67" s="9">
        <v>2019</v>
      </c>
      <c r="D67" s="9">
        <v>6125</v>
      </c>
      <c r="E67" s="10">
        <f t="shared" si="4"/>
        <v>0.32963265306122447</v>
      </c>
      <c r="F67" s="9"/>
      <c r="G67" s="9"/>
    </row>
    <row r="68" spans="1:7" x14ac:dyDescent="0.25">
      <c r="A68" t="s">
        <v>56</v>
      </c>
      <c r="B68" t="s">
        <v>62</v>
      </c>
      <c r="C68" s="9">
        <v>2392</v>
      </c>
      <c r="D68" s="9">
        <v>3968</v>
      </c>
      <c r="E68" s="10">
        <f t="shared" si="4"/>
        <v>0.60282258064516125</v>
      </c>
      <c r="F68" s="9"/>
      <c r="G68" s="9"/>
    </row>
    <row r="69" spans="1:7" x14ac:dyDescent="0.25">
      <c r="A69" t="s">
        <v>57</v>
      </c>
      <c r="B69" t="s">
        <v>62</v>
      </c>
      <c r="C69" s="9">
        <v>3091</v>
      </c>
      <c r="D69" s="9">
        <v>7880</v>
      </c>
      <c r="E69" s="10">
        <f t="shared" si="4"/>
        <v>0.39225888324873098</v>
      </c>
      <c r="F69" s="9"/>
      <c r="G69" s="9"/>
    </row>
    <row r="70" spans="1:7" x14ac:dyDescent="0.25">
      <c r="A70" t="s">
        <v>58</v>
      </c>
      <c r="B70" t="s">
        <v>62</v>
      </c>
      <c r="C70" s="9">
        <v>2826</v>
      </c>
      <c r="D70" s="9">
        <v>6000</v>
      </c>
      <c r="E70" s="10">
        <f t="shared" si="4"/>
        <v>0.47099999999999997</v>
      </c>
      <c r="F70" s="9"/>
      <c r="G70" s="9"/>
    </row>
    <row r="71" spans="1:7" x14ac:dyDescent="0.25">
      <c r="A71" t="s">
        <v>63</v>
      </c>
      <c r="B71" t="s">
        <v>62</v>
      </c>
      <c r="C71" s="9">
        <f>1592+1592</f>
        <v>3184</v>
      </c>
      <c r="D71" s="9">
        <v>5500</v>
      </c>
      <c r="E71" s="10">
        <f t="shared" si="4"/>
        <v>0.57890909090909093</v>
      </c>
      <c r="F71" s="9"/>
      <c r="G71" s="9"/>
    </row>
    <row r="72" spans="1:7" x14ac:dyDescent="0.25">
      <c r="A72" t="s">
        <v>75</v>
      </c>
      <c r="B72" t="s">
        <v>62</v>
      </c>
      <c r="C72" s="9">
        <f>1266+1500</f>
        <v>2766</v>
      </c>
      <c r="D72" s="9">
        <v>5800</v>
      </c>
      <c r="E72" s="10">
        <f t="shared" si="4"/>
        <v>0.47689655172413792</v>
      </c>
      <c r="F72" s="9"/>
      <c r="G72" s="9"/>
    </row>
    <row r="73" spans="1:7" x14ac:dyDescent="0.25">
      <c r="A73" t="s">
        <v>59</v>
      </c>
      <c r="B73" t="s">
        <v>62</v>
      </c>
      <c r="C73" s="9">
        <v>2208</v>
      </c>
      <c r="D73" s="9">
        <v>5930</v>
      </c>
      <c r="E73" s="10">
        <f t="shared" si="4"/>
        <v>0.3723440134907251</v>
      </c>
      <c r="F73" s="9"/>
      <c r="G73" s="9"/>
    </row>
  </sheetData>
  <sheetProtection formatCells="0" formatColumns="0" formatRows="0" insertColumns="0" insertRows="0" insertHyperlinks="0" deleteColumns="0" deleteRows="0" sort="0" autoFilter="0" pivotTables="0"/>
  <phoneticPr fontId="8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TLA All Dwellings</vt:lpstr>
      <vt:lpstr>TLA FAR All Dwellings</vt:lpstr>
      <vt:lpstr>Abutters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MapsOnline Abutters Export</dc:title>
  <dc:subject>MapsOnline Abutters Export</dc:subject>
  <dc:creator>MapsOnline</dc:creator>
  <cp:keywords>MapsOnline</cp:keywords>
  <dc:description>Export of Abutters from MapsOnline.</dc:description>
  <cp:lastModifiedBy>Ashley Casey</cp:lastModifiedBy>
  <cp:lastPrinted>2022-02-28T14:35:27Z</cp:lastPrinted>
  <dcterms:created xsi:type="dcterms:W3CDTF">2022-01-24T08:47:13Z</dcterms:created>
  <dcterms:modified xsi:type="dcterms:W3CDTF">2022-06-08T12:53:13Z</dcterms:modified>
  <cp:category>MapsOnline Abutters Export</cp:category>
</cp:coreProperties>
</file>